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T:\Administrasjon\Økonomi\Testdok\REGNSKAP\2020\Lønn\"/>
    </mc:Choice>
  </mc:AlternateContent>
  <xr:revisionPtr revIDLastSave="0" documentId="13_ncr:1_{CD212622-13DF-43DA-8B11-3EDFCCDD892D}" xr6:coauthVersionLast="45" xr6:coauthVersionMax="45" xr10:uidLastSave="{00000000-0000-0000-0000-000000000000}"/>
  <bookViews>
    <workbookView xWindow="-20610" yWindow="4440" windowWidth="20730" windowHeight="11160" xr2:uid="{00000000-000D-0000-FFFF-FFFF00000000}"/>
  </bookViews>
  <sheets>
    <sheet name="Beregninger 2020" sheetId="1" r:id="rId1"/>
    <sheet name="Lønnstabell og nedtrekksmenyer1" sheetId="3" r:id="rId2"/>
    <sheet name="Lønnstabell og nedtrekksmenyer" sheetId="2"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1" l="1"/>
  <c r="C14" i="1" s="1"/>
  <c r="E14" i="1"/>
  <c r="A3" i="1" l="1"/>
  <c r="E15" i="1" s="1"/>
  <c r="E3" i="1"/>
  <c r="C15" i="1" l="1"/>
  <c r="C16" i="1"/>
  <c r="E16" i="1"/>
  <c r="B16" i="1"/>
  <c r="B15" i="1"/>
  <c r="D10" i="1"/>
  <c r="B14" i="1" s="1"/>
  <c r="B4" i="2" l="1"/>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3" i="2"/>
  <c r="E19" i="1" l="1"/>
  <c r="C19" i="1"/>
  <c r="C20" i="1" s="1"/>
  <c r="C21" i="1" s="1"/>
  <c r="D17" i="1" l="1"/>
  <c r="B17" i="1"/>
  <c r="B18" i="1" s="1"/>
  <c r="D14" i="1"/>
  <c r="D19" i="1" s="1"/>
  <c r="D20" i="1" s="1"/>
  <c r="D21" i="1" s="1"/>
  <c r="C17" i="1" l="1"/>
  <c r="B19" i="1"/>
  <c r="B20" i="1" s="1"/>
  <c r="B21" i="1" s="1"/>
  <c r="E17" i="1"/>
  <c r="E18" i="1" s="1"/>
  <c r="E20" i="1"/>
  <c r="E21" i="1" s="1"/>
  <c r="H4" i="1"/>
  <c r="D16" i="1" s="1"/>
  <c r="B22" i="1" l="1"/>
  <c r="D15" i="1"/>
  <c r="B23" i="1" l="1"/>
  <c r="D18" i="1"/>
  <c r="D23" i="1" s="1"/>
  <c r="E22" i="1"/>
  <c r="C18" i="1"/>
  <c r="C23" i="1" s="1"/>
  <c r="D22" i="1" l="1"/>
  <c r="E23" i="1"/>
  <c r="C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 Lau Revil</author>
  </authors>
  <commentList>
    <comment ref="A8" authorId="0" shapeId="0" xr:uid="{00000000-0006-0000-0000-000001000000}">
      <text>
        <r>
          <rPr>
            <sz val="9"/>
            <color indexed="81"/>
            <rFont val="Tahoma"/>
            <family val="2"/>
          </rPr>
          <t xml:space="preserve">Dersom årstall ikke oppgis, forutsettes det at vedkommende er under 60 år. </t>
        </r>
        <r>
          <rPr>
            <b/>
            <sz val="9"/>
            <color indexed="81"/>
            <rFont val="Tahoma"/>
            <family val="2"/>
          </rPr>
          <t xml:space="preserve"> 
</t>
        </r>
      </text>
    </comment>
    <comment ref="A9" authorId="0" shapeId="0" xr:uid="{00000000-0006-0000-0000-000002000000}">
      <text>
        <r>
          <rPr>
            <sz val="9"/>
            <color indexed="81"/>
            <rFont val="Tahoma"/>
            <family val="2"/>
          </rPr>
          <t>Norske borgere og personer som bor i Norge er medlem av norsk trygd.
Utlendinger som har hovedstilling i utlandet, og som har en stilling ved UiO kan være medlem av norsk trygd, men hovedregelen er at de ikke er det.
Dette skal være dokumentert ved hjelp av et A1-skjema for EU / EØS-borgere, "Certificate of coverage" for borgere av USA, og dokumentasjon fra trygdeordning i andre land hvor Norge har trygdeavtale.
Alternativt: Avslag på medlemskap i norsk trygd fra NAV
Trygdekostnader fra andre land enn Norge kan være vesentlig høyere enn norske.</t>
        </r>
      </text>
    </comment>
    <comment ref="C13" authorId="0" shapeId="0" xr:uid="{00000000-0006-0000-0000-000003000000}">
      <text>
        <r>
          <rPr>
            <sz val="9"/>
            <color indexed="81"/>
            <rFont val="Tahoma"/>
            <family val="2"/>
          </rPr>
          <t>Disse skal ha både timelønn og fastlønn i henhold til A-tabell!</t>
        </r>
      </text>
    </comment>
    <comment ref="A18" authorId="0" shapeId="0" xr:uid="{00000000-0006-0000-0000-000004000000}">
      <text>
        <r>
          <rPr>
            <sz val="9"/>
            <color indexed="81"/>
            <rFont val="Tahoma"/>
            <family val="2"/>
          </rPr>
          <t>For utenlandske borgere som ikke er medlem av norsk trygd er denne usikker. Det kan påløpe en vesentlig kostnad her, kostnaden vil være usikker inntil den er innrapportert til landets myndigheter.
Det vil i tillegg kunne påløpe kostnader for selve rapporteringen til myndighetene samt valutakostnader. 
Slike kostnader vil påløpe på enheten som tilsetter.</t>
        </r>
      </text>
    </comment>
  </commentList>
</comments>
</file>

<file path=xl/sharedStrings.xml><?xml version="1.0" encoding="utf-8"?>
<sst xmlns="http://schemas.openxmlformats.org/spreadsheetml/2006/main" count="54" uniqueCount="44">
  <si>
    <t>TOTALT</t>
  </si>
  <si>
    <t>Fast stillingsbrøk</t>
  </si>
  <si>
    <t>Lønnstrinn</t>
  </si>
  <si>
    <t>Antall timer pr. måned</t>
  </si>
  <si>
    <t>Medlem norsk trygd?</t>
  </si>
  <si>
    <t>Akademikerne</t>
  </si>
  <si>
    <t>LO/YS/UNIO</t>
  </si>
  <si>
    <t>Satser</t>
  </si>
  <si>
    <t>Uorganisert</t>
  </si>
  <si>
    <t>Verdi av lønnstrinn etter A-tabell iflg. Dagens dato</t>
  </si>
  <si>
    <t>C-tabell</t>
  </si>
  <si>
    <t>A-tabell</t>
  </si>
  <si>
    <t>JA</t>
  </si>
  <si>
    <t>NEI</t>
  </si>
  <si>
    <t>Lønn pr. måned</t>
  </si>
  <si>
    <t>Kun sosiale kostnader</t>
  </si>
  <si>
    <t>Ansattes fødselsår</t>
  </si>
  <si>
    <t>Denne beregningen inkluderer IKKE overhead</t>
  </si>
  <si>
    <t>Beregning fastlønnede</t>
  </si>
  <si>
    <t>Feriepenger Ansatt over 60 år</t>
  </si>
  <si>
    <t>Feriepenger Ansatt under 60 år</t>
  </si>
  <si>
    <t>Medlem av norsk trygd?</t>
  </si>
  <si>
    <t>Uorganiserte og LO/YS/UNIO</t>
  </si>
  <si>
    <t>Arbeidsgiveravgift høy sats</t>
  </si>
  <si>
    <t>Beregning timelønn ihht.  C-tabell</t>
  </si>
  <si>
    <t>AGA til Norge</t>
  </si>
  <si>
    <t>Arb. Giver andel pensjon SPK</t>
  </si>
  <si>
    <t>OU-trekk for akademikerne</t>
  </si>
  <si>
    <t>Lønnstrinn / Årslønn (akademikerne)</t>
  </si>
  <si>
    <t>For bla. Kontorplass, veiledning mv.</t>
  </si>
  <si>
    <t>Beregning timelønn ihht. 1950 årstimer</t>
  </si>
  <si>
    <t>Antall timer overtid pr. måned</t>
  </si>
  <si>
    <t>Overtid</t>
  </si>
  <si>
    <t>Timelønn LO/YS/UNIO</t>
  </si>
  <si>
    <t>Feriepenger overtid pr. måned</t>
  </si>
  <si>
    <t>AGA overtid</t>
  </si>
  <si>
    <t>Sats arbeidsgivers andel pensjon SPK i 2020</t>
  </si>
  <si>
    <t>Kan kopieres inn over: Sats arbeidsgivers andel pensjon SPK i 2021</t>
  </si>
  <si>
    <t>Feriepenger pr. måned over 60 år</t>
  </si>
  <si>
    <t>Feriepenger pr. måned under 60 år</t>
  </si>
  <si>
    <t>Timer</t>
  </si>
  <si>
    <t>Årslønn</t>
  </si>
  <si>
    <t>Fyll ut i de hvite rutene. Fødselsår må legges inn. Kalkulatoren kan benyttes på time- og fastlønnskontrakter.</t>
  </si>
  <si>
    <t>Ved beregning av kostnad for oppdragskontrakter, multipliseres avtalt honorar med 1,141 (arbeidsgiveravgift) for å finne totalkostnaden.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</si>
</sst>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_(* #,##0.00_);_(* \(#,##0.00\);_(* &quot;-&quot;??_);_(@_)"/>
    <numFmt numFmtId="166" formatCode="dd/mm/yyyy;@"/>
    <numFmt numFmtId="167" formatCode="#,##0.0"/>
    <numFmt numFmtId="168" formatCode="#,##0_ ;\-#,##0\ "/>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0"/>
      <name val="Times"/>
      <family val="1"/>
    </font>
    <font>
      <u/>
      <sz val="10"/>
      <color theme="10"/>
      <name val="Arial"/>
      <family val="2"/>
    </font>
    <font>
      <sz val="10"/>
      <color theme="1"/>
      <name val="Calibri"/>
      <family val="2"/>
      <scheme val="minor"/>
    </font>
    <font>
      <sz val="11"/>
      <color theme="0" tint="-0.14999847407452621"/>
      <name val="Calibri"/>
      <family val="2"/>
      <scheme val="minor"/>
    </font>
    <font>
      <sz val="11"/>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rgb="FFFFFFCC"/>
      </patternFill>
    </fill>
    <fill>
      <patternFill patternType="solid">
        <fgColor theme="7"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82">
    <xf numFmtId="0" fontId="0" fillId="0" borderId="0"/>
    <xf numFmtId="165" fontId="1" fillId="0" borderId="0" applyFont="0" applyFill="0" applyBorder="0" applyAlignment="0" applyProtection="0"/>
    <xf numFmtId="166" fontId="3" fillId="0" borderId="0" applyFont="0" applyFill="0" applyBorder="0" applyAlignment="0" applyProtection="0"/>
    <xf numFmtId="165" fontId="4" fillId="0" borderId="0" applyFont="0" applyFill="0" applyBorder="0" applyAlignment="0" applyProtection="0"/>
    <xf numFmtId="0" fontId="3" fillId="0" borderId="0"/>
    <xf numFmtId="9" fontId="4" fillId="0" borderId="0" applyFont="0" applyFill="0" applyBorder="0" applyAlignment="0" applyProtection="0"/>
    <xf numFmtId="165" fontId="3" fillId="0" borderId="0" applyFont="0" applyFill="0" applyBorder="0" applyAlignment="0" applyProtection="0"/>
    <xf numFmtId="0" fontId="3"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3" fillId="0" borderId="0"/>
    <xf numFmtId="165" fontId="1"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1" fillId="0" borderId="0"/>
    <xf numFmtId="9" fontId="3" fillId="0" borderId="0" applyFont="0" applyFill="0" applyBorder="0" applyAlignment="0" applyProtection="0"/>
    <xf numFmtId="165" fontId="3" fillId="0" borderId="0" applyFont="0" applyFill="0" applyBorder="0" applyAlignment="0" applyProtection="0"/>
    <xf numFmtId="0" fontId="4" fillId="0" borderId="0"/>
    <xf numFmtId="0" fontId="3" fillId="0" borderId="0"/>
    <xf numFmtId="0" fontId="4" fillId="0" borderId="0"/>
    <xf numFmtId="0" fontId="1" fillId="3" borderId="0" applyNumberFormat="0" applyBorder="0" applyAlignment="0" applyProtection="0"/>
    <xf numFmtId="0" fontId="3" fillId="0" borderId="0"/>
    <xf numFmtId="165" fontId="1" fillId="0" borderId="0" applyFont="0" applyFill="0" applyBorder="0" applyAlignment="0" applyProtection="0"/>
    <xf numFmtId="165" fontId="4" fillId="0" borderId="0" applyFont="0" applyFill="0" applyBorder="0" applyAlignment="0" applyProtection="0"/>
    <xf numFmtId="0" fontId="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0" fontId="7" fillId="0" borderId="0"/>
    <xf numFmtId="0" fontId="3" fillId="0" borderId="0"/>
    <xf numFmtId="165" fontId="1"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1" fillId="2" borderId="1" applyNumberFormat="0" applyFont="0" applyAlignment="0" applyProtection="0"/>
    <xf numFmtId="0" fontId="1" fillId="2" borderId="1" applyNumberFormat="0" applyFont="0" applyAlignment="0" applyProtection="0"/>
    <xf numFmtId="0" fontId="3" fillId="2" borderId="1" applyNumberFormat="0" applyFont="0" applyAlignment="0" applyProtection="0"/>
  </cellStyleXfs>
  <cellXfs count="38">
    <xf numFmtId="0" fontId="0" fillId="0" borderId="0" xfId="0"/>
    <xf numFmtId="0" fontId="0" fillId="0" borderId="0" xfId="0"/>
    <xf numFmtId="0" fontId="0" fillId="6" borderId="2" xfId="0" applyFill="1" applyBorder="1"/>
    <xf numFmtId="14" fontId="0" fillId="0" borderId="2" xfId="0" applyNumberFormat="1" applyFill="1" applyBorder="1" applyProtection="1">
      <protection locked="0"/>
    </xf>
    <xf numFmtId="0" fontId="0" fillId="4" borderId="2" xfId="0" applyFill="1" applyBorder="1" applyAlignment="1" applyProtection="1">
      <alignment horizontal="right"/>
      <protection locked="0"/>
    </xf>
    <xf numFmtId="0" fontId="0" fillId="5" borderId="0" xfId="0" applyFill="1"/>
    <xf numFmtId="10" fontId="0" fillId="5" borderId="0" xfId="0" applyNumberFormat="1" applyFill="1"/>
    <xf numFmtId="0" fontId="0" fillId="5" borderId="0" xfId="0" applyFill="1" applyAlignment="1">
      <alignment wrapText="1"/>
    </xf>
    <xf numFmtId="0" fontId="0" fillId="5" borderId="2" xfId="0" applyFill="1" applyBorder="1"/>
    <xf numFmtId="167" fontId="0" fillId="5" borderId="2" xfId="0" applyNumberFormat="1" applyFill="1" applyBorder="1"/>
    <xf numFmtId="0" fontId="8" fillId="5" borderId="0" xfId="0" applyNumberFormat="1" applyFont="1" applyFill="1"/>
    <xf numFmtId="167" fontId="2" fillId="5" borderId="2" xfId="0" applyNumberFormat="1" applyFont="1" applyFill="1" applyBorder="1"/>
    <xf numFmtId="0" fontId="0" fillId="5" borderId="0" xfId="0" applyNumberFormat="1" applyFill="1" applyBorder="1" applyProtection="1">
      <protection locked="0"/>
    </xf>
    <xf numFmtId="0" fontId="0" fillId="5" borderId="2" xfId="0" applyFill="1" applyBorder="1" applyAlignment="1">
      <alignment wrapText="1"/>
    </xf>
    <xf numFmtId="10" fontId="8" fillId="5" borderId="0" xfId="0" applyNumberFormat="1" applyFont="1" applyFill="1" applyBorder="1"/>
    <xf numFmtId="0" fontId="0" fillId="5" borderId="3" xfId="0" applyFill="1" applyBorder="1"/>
    <xf numFmtId="0" fontId="0" fillId="5" borderId="4" xfId="0" applyFill="1" applyBorder="1"/>
    <xf numFmtId="0" fontId="0" fillId="5" borderId="0" xfId="0" applyFill="1" applyAlignment="1">
      <alignment horizontal="center"/>
    </xf>
    <xf numFmtId="3" fontId="0" fillId="0" borderId="0" xfId="0" applyNumberFormat="1"/>
    <xf numFmtId="9" fontId="0" fillId="4" borderId="2" xfId="0" applyNumberFormat="1" applyFill="1" applyBorder="1" applyAlignment="1" applyProtection="1">
      <alignment horizontal="right"/>
      <protection locked="0"/>
    </xf>
    <xf numFmtId="0" fontId="0" fillId="4" borderId="2" xfId="0" applyNumberFormat="1" applyFill="1" applyBorder="1" applyAlignment="1" applyProtection="1">
      <alignment horizontal="right"/>
      <protection locked="0"/>
    </xf>
    <xf numFmtId="4" fontId="8" fillId="5" borderId="0" xfId="0" applyNumberFormat="1" applyFont="1" applyFill="1"/>
    <xf numFmtId="0" fontId="8" fillId="5" borderId="0" xfId="0" applyFont="1" applyFill="1"/>
    <xf numFmtId="3" fontId="8" fillId="5" borderId="0" xfId="0" applyNumberFormat="1" applyFont="1" applyFill="1"/>
    <xf numFmtId="0" fontId="0" fillId="5" borderId="5" xfId="0" applyNumberFormat="1" applyFill="1" applyBorder="1" applyAlignment="1" applyProtection="1">
      <alignment horizontal="right"/>
      <protection locked="0"/>
    </xf>
    <xf numFmtId="0" fontId="9" fillId="5" borderId="2" xfId="0" applyFont="1" applyFill="1" applyBorder="1" applyAlignment="1">
      <alignment wrapText="1"/>
    </xf>
    <xf numFmtId="0" fontId="9" fillId="5" borderId="2" xfId="0" applyFont="1" applyFill="1" applyBorder="1"/>
    <xf numFmtId="14" fontId="0" fillId="5" borderId="0" xfId="0" applyNumberFormat="1" applyFill="1"/>
    <xf numFmtId="3" fontId="0" fillId="7" borderId="0" xfId="0" applyNumberFormat="1" applyFill="1" applyBorder="1" applyProtection="1">
      <protection locked="0"/>
    </xf>
    <xf numFmtId="4" fontId="0" fillId="0" borderId="0" xfId="0" applyNumberFormat="1"/>
    <xf numFmtId="167" fontId="0" fillId="5" borderId="0" xfId="0" applyNumberFormat="1" applyFill="1"/>
    <xf numFmtId="168" fontId="0" fillId="0" borderId="0" xfId="0" applyNumberFormat="1"/>
    <xf numFmtId="0" fontId="9" fillId="7" borderId="0" xfId="0" applyFont="1" applyFill="1"/>
    <xf numFmtId="10" fontId="0" fillId="5" borderId="0" xfId="0" applyNumberFormat="1" applyFill="1" applyBorder="1" applyProtection="1">
      <protection locked="0"/>
    </xf>
    <xf numFmtId="3" fontId="0" fillId="4" borderId="2" xfId="0" applyNumberFormat="1" applyFill="1" applyBorder="1" applyAlignment="1" applyProtection="1">
      <alignment horizontal="right"/>
      <protection locked="0"/>
    </xf>
    <xf numFmtId="0" fontId="0" fillId="7" borderId="0" xfId="0" applyFill="1"/>
    <xf numFmtId="0" fontId="0" fillId="5" borderId="0" xfId="0" applyFill="1" applyBorder="1" applyProtection="1">
      <protection locked="0"/>
    </xf>
    <xf numFmtId="0" fontId="0" fillId="5" borderId="0" xfId="0" applyFill="1" applyBorder="1"/>
  </cellXfs>
  <cellStyles count="582">
    <cellStyle name="20% - Accent4 2" xfId="47" xr:uid="{00000000-0005-0000-0000-000000000000}"/>
    <cellStyle name="Comma 10" xfId="22" xr:uid="{00000000-0005-0000-0000-000001000000}"/>
    <cellStyle name="Comma 11" xfId="556" xr:uid="{00000000-0005-0000-0000-000002000000}"/>
    <cellStyle name="Comma 12" xfId="567" xr:uid="{00000000-0005-0000-0000-000003000000}"/>
    <cellStyle name="Comma 13" xfId="571" xr:uid="{00000000-0005-0000-0000-000004000000}"/>
    <cellStyle name="Comma 2" xfId="6" xr:uid="{00000000-0005-0000-0000-000005000000}"/>
    <cellStyle name="Comma 2 2" xfId="37" xr:uid="{00000000-0005-0000-0000-000006000000}"/>
    <cellStyle name="Comma 2 2 2" xfId="551" xr:uid="{00000000-0005-0000-0000-000007000000}"/>
    <cellStyle name="Comma 2 2 2 2" xfId="565" xr:uid="{00000000-0005-0000-0000-000008000000}"/>
    <cellStyle name="Comma 2 2 2 3" xfId="577" xr:uid="{00000000-0005-0000-0000-000009000000}"/>
    <cellStyle name="Comma 2 3" xfId="546" xr:uid="{00000000-0005-0000-0000-00000A000000}"/>
    <cellStyle name="Comma 2 4" xfId="24" xr:uid="{00000000-0005-0000-0000-00000B000000}"/>
    <cellStyle name="Comma 2 5" xfId="558" xr:uid="{00000000-0005-0000-0000-00000C000000}"/>
    <cellStyle name="Comma 2 6" xfId="569" xr:uid="{00000000-0005-0000-0000-00000D000000}"/>
    <cellStyle name="Comma 2 7" xfId="573" xr:uid="{00000000-0005-0000-0000-00000E000000}"/>
    <cellStyle name="Comma 3" xfId="19" xr:uid="{00000000-0005-0000-0000-00000F000000}"/>
    <cellStyle name="Comma 3 2" xfId="38" xr:uid="{00000000-0005-0000-0000-000010000000}"/>
    <cellStyle name="Comma 3 2 2" xfId="554" xr:uid="{00000000-0005-0000-0000-000011000000}"/>
    <cellStyle name="Comma 3 2 2 2" xfId="566" xr:uid="{00000000-0005-0000-0000-000012000000}"/>
    <cellStyle name="Comma 3 2 2 3" xfId="578" xr:uid="{00000000-0005-0000-0000-000013000000}"/>
    <cellStyle name="Comma 3 3" xfId="547" xr:uid="{00000000-0005-0000-0000-000014000000}"/>
    <cellStyle name="Comma 3 4" xfId="25" xr:uid="{00000000-0005-0000-0000-000015000000}"/>
    <cellStyle name="Comma 3 5" xfId="559" xr:uid="{00000000-0005-0000-0000-000016000000}"/>
    <cellStyle name="Comma 3 6" xfId="570" xr:uid="{00000000-0005-0000-0000-000017000000}"/>
    <cellStyle name="Comma 3 7" xfId="574" xr:uid="{00000000-0005-0000-0000-000018000000}"/>
    <cellStyle name="Comma 4" xfId="39" xr:uid="{00000000-0005-0000-0000-000019000000}"/>
    <cellStyle name="Comma 5" xfId="2" xr:uid="{00000000-0005-0000-0000-00001A000000}"/>
    <cellStyle name="Comma 6" xfId="3" xr:uid="{00000000-0005-0000-0000-00001B000000}"/>
    <cellStyle name="Comma 6 2" xfId="23" xr:uid="{00000000-0005-0000-0000-00001C000000}"/>
    <cellStyle name="Comma 6 3" xfId="557" xr:uid="{00000000-0005-0000-0000-00001D000000}"/>
    <cellStyle name="Comma 6 4" xfId="568" xr:uid="{00000000-0005-0000-0000-00001E000000}"/>
    <cellStyle name="Comma 6 5" xfId="572" xr:uid="{00000000-0005-0000-0000-00001F000000}"/>
    <cellStyle name="Comma 7" xfId="43" xr:uid="{00000000-0005-0000-0000-000020000000}"/>
    <cellStyle name="Comma 8" xfId="50" xr:uid="{00000000-0005-0000-0000-000021000000}"/>
    <cellStyle name="Comma 8 2" xfId="563" xr:uid="{00000000-0005-0000-0000-000022000000}"/>
    <cellStyle name="Comma 8 3" xfId="576" xr:uid="{00000000-0005-0000-0000-000023000000}"/>
    <cellStyle name="Comma 9" xfId="49" xr:uid="{00000000-0005-0000-0000-000024000000}"/>
    <cellStyle name="Comma 9 2" xfId="562" xr:uid="{00000000-0005-0000-0000-000025000000}"/>
    <cellStyle name="Comma 9 3" xfId="575" xr:uid="{00000000-0005-0000-0000-000026000000}"/>
    <cellStyle name="Hyperlink 10" xfId="60" xr:uid="{00000000-0005-0000-0000-000027000000}"/>
    <cellStyle name="Hyperlink 100" xfId="150" xr:uid="{00000000-0005-0000-0000-000028000000}"/>
    <cellStyle name="Hyperlink 101" xfId="151" xr:uid="{00000000-0005-0000-0000-000029000000}"/>
    <cellStyle name="Hyperlink 102" xfId="152" xr:uid="{00000000-0005-0000-0000-00002A000000}"/>
    <cellStyle name="Hyperlink 103" xfId="153" xr:uid="{00000000-0005-0000-0000-00002B000000}"/>
    <cellStyle name="Hyperlink 104" xfId="154" xr:uid="{00000000-0005-0000-0000-00002C000000}"/>
    <cellStyle name="Hyperlink 105" xfId="155" xr:uid="{00000000-0005-0000-0000-00002D000000}"/>
    <cellStyle name="Hyperlink 106" xfId="156" xr:uid="{00000000-0005-0000-0000-00002E000000}"/>
    <cellStyle name="Hyperlink 107" xfId="157" xr:uid="{00000000-0005-0000-0000-00002F000000}"/>
    <cellStyle name="Hyperlink 108" xfId="158" xr:uid="{00000000-0005-0000-0000-000030000000}"/>
    <cellStyle name="Hyperlink 109" xfId="159" xr:uid="{00000000-0005-0000-0000-000031000000}"/>
    <cellStyle name="Hyperlink 11" xfId="61" xr:uid="{00000000-0005-0000-0000-000032000000}"/>
    <cellStyle name="Hyperlink 110" xfId="160" xr:uid="{00000000-0005-0000-0000-000033000000}"/>
    <cellStyle name="Hyperlink 111" xfId="161" xr:uid="{00000000-0005-0000-0000-000034000000}"/>
    <cellStyle name="Hyperlink 112" xfId="162" xr:uid="{00000000-0005-0000-0000-000035000000}"/>
    <cellStyle name="Hyperlink 113" xfId="163" xr:uid="{00000000-0005-0000-0000-000036000000}"/>
    <cellStyle name="Hyperlink 114" xfId="164" xr:uid="{00000000-0005-0000-0000-000037000000}"/>
    <cellStyle name="Hyperlink 115" xfId="165" xr:uid="{00000000-0005-0000-0000-000038000000}"/>
    <cellStyle name="Hyperlink 116" xfId="166" xr:uid="{00000000-0005-0000-0000-000039000000}"/>
    <cellStyle name="Hyperlink 117" xfId="167" xr:uid="{00000000-0005-0000-0000-00003A000000}"/>
    <cellStyle name="Hyperlink 118" xfId="168" xr:uid="{00000000-0005-0000-0000-00003B000000}"/>
    <cellStyle name="Hyperlink 119" xfId="169" xr:uid="{00000000-0005-0000-0000-00003C000000}"/>
    <cellStyle name="Hyperlink 12" xfId="62" xr:uid="{00000000-0005-0000-0000-00003D000000}"/>
    <cellStyle name="Hyperlink 120" xfId="170" xr:uid="{00000000-0005-0000-0000-00003E000000}"/>
    <cellStyle name="Hyperlink 121" xfId="171" xr:uid="{00000000-0005-0000-0000-00003F000000}"/>
    <cellStyle name="Hyperlink 122" xfId="172" xr:uid="{00000000-0005-0000-0000-000040000000}"/>
    <cellStyle name="Hyperlink 123" xfId="173" xr:uid="{00000000-0005-0000-0000-000041000000}"/>
    <cellStyle name="Hyperlink 124" xfId="174" xr:uid="{00000000-0005-0000-0000-000042000000}"/>
    <cellStyle name="Hyperlink 125" xfId="175" xr:uid="{00000000-0005-0000-0000-000043000000}"/>
    <cellStyle name="Hyperlink 126" xfId="176" xr:uid="{00000000-0005-0000-0000-000044000000}"/>
    <cellStyle name="Hyperlink 127" xfId="177" xr:uid="{00000000-0005-0000-0000-000045000000}"/>
    <cellStyle name="Hyperlink 128" xfId="178" xr:uid="{00000000-0005-0000-0000-000046000000}"/>
    <cellStyle name="Hyperlink 129" xfId="179" xr:uid="{00000000-0005-0000-0000-000047000000}"/>
    <cellStyle name="Hyperlink 13" xfId="63" xr:uid="{00000000-0005-0000-0000-000048000000}"/>
    <cellStyle name="Hyperlink 130" xfId="180" xr:uid="{00000000-0005-0000-0000-000049000000}"/>
    <cellStyle name="Hyperlink 131" xfId="181" xr:uid="{00000000-0005-0000-0000-00004A000000}"/>
    <cellStyle name="Hyperlink 132" xfId="182" xr:uid="{00000000-0005-0000-0000-00004B000000}"/>
    <cellStyle name="Hyperlink 133" xfId="183" xr:uid="{00000000-0005-0000-0000-00004C000000}"/>
    <cellStyle name="Hyperlink 134" xfId="184" xr:uid="{00000000-0005-0000-0000-00004D000000}"/>
    <cellStyle name="Hyperlink 135" xfId="185" xr:uid="{00000000-0005-0000-0000-00004E000000}"/>
    <cellStyle name="Hyperlink 136" xfId="186" xr:uid="{00000000-0005-0000-0000-00004F000000}"/>
    <cellStyle name="Hyperlink 137" xfId="187" xr:uid="{00000000-0005-0000-0000-000050000000}"/>
    <cellStyle name="Hyperlink 138" xfId="188" xr:uid="{00000000-0005-0000-0000-000051000000}"/>
    <cellStyle name="Hyperlink 139" xfId="189" xr:uid="{00000000-0005-0000-0000-000052000000}"/>
    <cellStyle name="Hyperlink 14" xfId="64" xr:uid="{00000000-0005-0000-0000-000053000000}"/>
    <cellStyle name="Hyperlink 140" xfId="190" xr:uid="{00000000-0005-0000-0000-000054000000}"/>
    <cellStyle name="Hyperlink 141" xfId="191" xr:uid="{00000000-0005-0000-0000-000055000000}"/>
    <cellStyle name="Hyperlink 142" xfId="192" xr:uid="{00000000-0005-0000-0000-000056000000}"/>
    <cellStyle name="Hyperlink 143" xfId="193" xr:uid="{00000000-0005-0000-0000-000057000000}"/>
    <cellStyle name="Hyperlink 144" xfId="194" xr:uid="{00000000-0005-0000-0000-000058000000}"/>
    <cellStyle name="Hyperlink 145" xfId="195" xr:uid="{00000000-0005-0000-0000-000059000000}"/>
    <cellStyle name="Hyperlink 146" xfId="196" xr:uid="{00000000-0005-0000-0000-00005A000000}"/>
    <cellStyle name="Hyperlink 147" xfId="197" xr:uid="{00000000-0005-0000-0000-00005B000000}"/>
    <cellStyle name="Hyperlink 148" xfId="198" xr:uid="{00000000-0005-0000-0000-00005C000000}"/>
    <cellStyle name="Hyperlink 149" xfId="199" xr:uid="{00000000-0005-0000-0000-00005D000000}"/>
    <cellStyle name="Hyperlink 15" xfId="65" xr:uid="{00000000-0005-0000-0000-00005E000000}"/>
    <cellStyle name="Hyperlink 150" xfId="200" xr:uid="{00000000-0005-0000-0000-00005F000000}"/>
    <cellStyle name="Hyperlink 151" xfId="201" xr:uid="{00000000-0005-0000-0000-000060000000}"/>
    <cellStyle name="Hyperlink 152" xfId="202" xr:uid="{00000000-0005-0000-0000-000061000000}"/>
    <cellStyle name="Hyperlink 153" xfId="203" xr:uid="{00000000-0005-0000-0000-000062000000}"/>
    <cellStyle name="Hyperlink 154" xfId="204" xr:uid="{00000000-0005-0000-0000-000063000000}"/>
    <cellStyle name="Hyperlink 155" xfId="205" xr:uid="{00000000-0005-0000-0000-000064000000}"/>
    <cellStyle name="Hyperlink 156" xfId="206" xr:uid="{00000000-0005-0000-0000-000065000000}"/>
    <cellStyle name="Hyperlink 157" xfId="207" xr:uid="{00000000-0005-0000-0000-000066000000}"/>
    <cellStyle name="Hyperlink 158" xfId="208" xr:uid="{00000000-0005-0000-0000-000067000000}"/>
    <cellStyle name="Hyperlink 159" xfId="209" xr:uid="{00000000-0005-0000-0000-000068000000}"/>
    <cellStyle name="Hyperlink 16" xfId="66" xr:uid="{00000000-0005-0000-0000-000069000000}"/>
    <cellStyle name="Hyperlink 160" xfId="210" xr:uid="{00000000-0005-0000-0000-00006A000000}"/>
    <cellStyle name="Hyperlink 161" xfId="211" xr:uid="{00000000-0005-0000-0000-00006B000000}"/>
    <cellStyle name="Hyperlink 162" xfId="212" xr:uid="{00000000-0005-0000-0000-00006C000000}"/>
    <cellStyle name="Hyperlink 163" xfId="213" xr:uid="{00000000-0005-0000-0000-00006D000000}"/>
    <cellStyle name="Hyperlink 164" xfId="214" xr:uid="{00000000-0005-0000-0000-00006E000000}"/>
    <cellStyle name="Hyperlink 165" xfId="215" xr:uid="{00000000-0005-0000-0000-00006F000000}"/>
    <cellStyle name="Hyperlink 166" xfId="216" xr:uid="{00000000-0005-0000-0000-000070000000}"/>
    <cellStyle name="Hyperlink 167" xfId="217" xr:uid="{00000000-0005-0000-0000-000071000000}"/>
    <cellStyle name="Hyperlink 168" xfId="218" xr:uid="{00000000-0005-0000-0000-000072000000}"/>
    <cellStyle name="Hyperlink 169" xfId="219" xr:uid="{00000000-0005-0000-0000-000073000000}"/>
    <cellStyle name="Hyperlink 17" xfId="67" xr:uid="{00000000-0005-0000-0000-000074000000}"/>
    <cellStyle name="Hyperlink 170" xfId="220" xr:uid="{00000000-0005-0000-0000-000075000000}"/>
    <cellStyle name="Hyperlink 171" xfId="221" xr:uid="{00000000-0005-0000-0000-000076000000}"/>
    <cellStyle name="Hyperlink 172" xfId="222" xr:uid="{00000000-0005-0000-0000-000077000000}"/>
    <cellStyle name="Hyperlink 173" xfId="223" xr:uid="{00000000-0005-0000-0000-000078000000}"/>
    <cellStyle name="Hyperlink 174" xfId="224" xr:uid="{00000000-0005-0000-0000-000079000000}"/>
    <cellStyle name="Hyperlink 175" xfId="225" xr:uid="{00000000-0005-0000-0000-00007A000000}"/>
    <cellStyle name="Hyperlink 176" xfId="226" xr:uid="{00000000-0005-0000-0000-00007B000000}"/>
    <cellStyle name="Hyperlink 177" xfId="227" xr:uid="{00000000-0005-0000-0000-00007C000000}"/>
    <cellStyle name="Hyperlink 178" xfId="228" xr:uid="{00000000-0005-0000-0000-00007D000000}"/>
    <cellStyle name="Hyperlink 179" xfId="229" xr:uid="{00000000-0005-0000-0000-00007E000000}"/>
    <cellStyle name="Hyperlink 18" xfId="68" xr:uid="{00000000-0005-0000-0000-00007F000000}"/>
    <cellStyle name="Hyperlink 180" xfId="230" xr:uid="{00000000-0005-0000-0000-000080000000}"/>
    <cellStyle name="Hyperlink 181" xfId="231" xr:uid="{00000000-0005-0000-0000-000081000000}"/>
    <cellStyle name="Hyperlink 182" xfId="232" xr:uid="{00000000-0005-0000-0000-000082000000}"/>
    <cellStyle name="Hyperlink 183" xfId="233" xr:uid="{00000000-0005-0000-0000-000083000000}"/>
    <cellStyle name="Hyperlink 184" xfId="234" xr:uid="{00000000-0005-0000-0000-000084000000}"/>
    <cellStyle name="Hyperlink 185" xfId="235" xr:uid="{00000000-0005-0000-0000-000085000000}"/>
    <cellStyle name="Hyperlink 186" xfId="236" xr:uid="{00000000-0005-0000-0000-000086000000}"/>
    <cellStyle name="Hyperlink 187" xfId="237" xr:uid="{00000000-0005-0000-0000-000087000000}"/>
    <cellStyle name="Hyperlink 188" xfId="238" xr:uid="{00000000-0005-0000-0000-000088000000}"/>
    <cellStyle name="Hyperlink 189" xfId="239" xr:uid="{00000000-0005-0000-0000-000089000000}"/>
    <cellStyle name="Hyperlink 19" xfId="69" xr:uid="{00000000-0005-0000-0000-00008A000000}"/>
    <cellStyle name="Hyperlink 190" xfId="240" xr:uid="{00000000-0005-0000-0000-00008B000000}"/>
    <cellStyle name="Hyperlink 191" xfId="241" xr:uid="{00000000-0005-0000-0000-00008C000000}"/>
    <cellStyle name="Hyperlink 192" xfId="242" xr:uid="{00000000-0005-0000-0000-00008D000000}"/>
    <cellStyle name="Hyperlink 193" xfId="243" xr:uid="{00000000-0005-0000-0000-00008E000000}"/>
    <cellStyle name="Hyperlink 194" xfId="244" xr:uid="{00000000-0005-0000-0000-00008F000000}"/>
    <cellStyle name="Hyperlink 195" xfId="245" xr:uid="{00000000-0005-0000-0000-000090000000}"/>
    <cellStyle name="Hyperlink 196" xfId="246" xr:uid="{00000000-0005-0000-0000-000091000000}"/>
    <cellStyle name="Hyperlink 197" xfId="247" xr:uid="{00000000-0005-0000-0000-000092000000}"/>
    <cellStyle name="Hyperlink 198" xfId="248" xr:uid="{00000000-0005-0000-0000-000093000000}"/>
    <cellStyle name="Hyperlink 199" xfId="249" xr:uid="{00000000-0005-0000-0000-000094000000}"/>
    <cellStyle name="Hyperlink 2" xfId="52" xr:uid="{00000000-0005-0000-0000-000095000000}"/>
    <cellStyle name="Hyperlink 20" xfId="70" xr:uid="{00000000-0005-0000-0000-000096000000}"/>
    <cellStyle name="Hyperlink 200" xfId="250" xr:uid="{00000000-0005-0000-0000-000097000000}"/>
    <cellStyle name="Hyperlink 201" xfId="251" xr:uid="{00000000-0005-0000-0000-000098000000}"/>
    <cellStyle name="Hyperlink 202" xfId="252" xr:uid="{00000000-0005-0000-0000-000099000000}"/>
    <cellStyle name="Hyperlink 203" xfId="253" xr:uid="{00000000-0005-0000-0000-00009A000000}"/>
    <cellStyle name="Hyperlink 204" xfId="254" xr:uid="{00000000-0005-0000-0000-00009B000000}"/>
    <cellStyle name="Hyperlink 205" xfId="255" xr:uid="{00000000-0005-0000-0000-00009C000000}"/>
    <cellStyle name="Hyperlink 206" xfId="256" xr:uid="{00000000-0005-0000-0000-00009D000000}"/>
    <cellStyle name="Hyperlink 207" xfId="257" xr:uid="{00000000-0005-0000-0000-00009E000000}"/>
    <cellStyle name="Hyperlink 208" xfId="258" xr:uid="{00000000-0005-0000-0000-00009F000000}"/>
    <cellStyle name="Hyperlink 209" xfId="259" xr:uid="{00000000-0005-0000-0000-0000A0000000}"/>
    <cellStyle name="Hyperlink 21" xfId="71" xr:uid="{00000000-0005-0000-0000-0000A1000000}"/>
    <cellStyle name="Hyperlink 210" xfId="260" xr:uid="{00000000-0005-0000-0000-0000A2000000}"/>
    <cellStyle name="Hyperlink 211" xfId="261" xr:uid="{00000000-0005-0000-0000-0000A3000000}"/>
    <cellStyle name="Hyperlink 212" xfId="262" xr:uid="{00000000-0005-0000-0000-0000A4000000}"/>
    <cellStyle name="Hyperlink 213" xfId="263" xr:uid="{00000000-0005-0000-0000-0000A5000000}"/>
    <cellStyle name="Hyperlink 214" xfId="264" xr:uid="{00000000-0005-0000-0000-0000A6000000}"/>
    <cellStyle name="Hyperlink 215" xfId="265" xr:uid="{00000000-0005-0000-0000-0000A7000000}"/>
    <cellStyle name="Hyperlink 216" xfId="266" xr:uid="{00000000-0005-0000-0000-0000A8000000}"/>
    <cellStyle name="Hyperlink 217" xfId="267" xr:uid="{00000000-0005-0000-0000-0000A9000000}"/>
    <cellStyle name="Hyperlink 218" xfId="268" xr:uid="{00000000-0005-0000-0000-0000AA000000}"/>
    <cellStyle name="Hyperlink 219" xfId="269" xr:uid="{00000000-0005-0000-0000-0000AB000000}"/>
    <cellStyle name="Hyperlink 22" xfId="72" xr:uid="{00000000-0005-0000-0000-0000AC000000}"/>
    <cellStyle name="Hyperlink 220" xfId="270" xr:uid="{00000000-0005-0000-0000-0000AD000000}"/>
    <cellStyle name="Hyperlink 221" xfId="271" xr:uid="{00000000-0005-0000-0000-0000AE000000}"/>
    <cellStyle name="Hyperlink 222" xfId="272" xr:uid="{00000000-0005-0000-0000-0000AF000000}"/>
    <cellStyle name="Hyperlink 223" xfId="273" xr:uid="{00000000-0005-0000-0000-0000B0000000}"/>
    <cellStyle name="Hyperlink 224" xfId="274" xr:uid="{00000000-0005-0000-0000-0000B1000000}"/>
    <cellStyle name="Hyperlink 225" xfId="275" xr:uid="{00000000-0005-0000-0000-0000B2000000}"/>
    <cellStyle name="Hyperlink 226" xfId="276" xr:uid="{00000000-0005-0000-0000-0000B3000000}"/>
    <cellStyle name="Hyperlink 227" xfId="277" xr:uid="{00000000-0005-0000-0000-0000B4000000}"/>
    <cellStyle name="Hyperlink 228" xfId="278" xr:uid="{00000000-0005-0000-0000-0000B5000000}"/>
    <cellStyle name="Hyperlink 229" xfId="279" xr:uid="{00000000-0005-0000-0000-0000B6000000}"/>
    <cellStyle name="Hyperlink 23" xfId="73" xr:uid="{00000000-0005-0000-0000-0000B7000000}"/>
    <cellStyle name="Hyperlink 230" xfId="280" xr:uid="{00000000-0005-0000-0000-0000B8000000}"/>
    <cellStyle name="Hyperlink 231" xfId="281" xr:uid="{00000000-0005-0000-0000-0000B9000000}"/>
    <cellStyle name="Hyperlink 232" xfId="282" xr:uid="{00000000-0005-0000-0000-0000BA000000}"/>
    <cellStyle name="Hyperlink 233" xfId="283" xr:uid="{00000000-0005-0000-0000-0000BB000000}"/>
    <cellStyle name="Hyperlink 234" xfId="284" xr:uid="{00000000-0005-0000-0000-0000BC000000}"/>
    <cellStyle name="Hyperlink 235" xfId="285" xr:uid="{00000000-0005-0000-0000-0000BD000000}"/>
    <cellStyle name="Hyperlink 236" xfId="286" xr:uid="{00000000-0005-0000-0000-0000BE000000}"/>
    <cellStyle name="Hyperlink 237" xfId="287" xr:uid="{00000000-0005-0000-0000-0000BF000000}"/>
    <cellStyle name="Hyperlink 238" xfId="288" xr:uid="{00000000-0005-0000-0000-0000C0000000}"/>
    <cellStyle name="Hyperlink 239" xfId="289" xr:uid="{00000000-0005-0000-0000-0000C1000000}"/>
    <cellStyle name="Hyperlink 24" xfId="74" xr:uid="{00000000-0005-0000-0000-0000C2000000}"/>
    <cellStyle name="Hyperlink 240" xfId="290" xr:uid="{00000000-0005-0000-0000-0000C3000000}"/>
    <cellStyle name="Hyperlink 241" xfId="291" xr:uid="{00000000-0005-0000-0000-0000C4000000}"/>
    <cellStyle name="Hyperlink 242" xfId="292" xr:uid="{00000000-0005-0000-0000-0000C5000000}"/>
    <cellStyle name="Hyperlink 243" xfId="293" xr:uid="{00000000-0005-0000-0000-0000C6000000}"/>
    <cellStyle name="Hyperlink 244" xfId="294" xr:uid="{00000000-0005-0000-0000-0000C7000000}"/>
    <cellStyle name="Hyperlink 245" xfId="295" xr:uid="{00000000-0005-0000-0000-0000C8000000}"/>
    <cellStyle name="Hyperlink 246" xfId="296" xr:uid="{00000000-0005-0000-0000-0000C9000000}"/>
    <cellStyle name="Hyperlink 247" xfId="297" xr:uid="{00000000-0005-0000-0000-0000CA000000}"/>
    <cellStyle name="Hyperlink 248" xfId="298" xr:uid="{00000000-0005-0000-0000-0000CB000000}"/>
    <cellStyle name="Hyperlink 249" xfId="299" xr:uid="{00000000-0005-0000-0000-0000CC000000}"/>
    <cellStyle name="Hyperlink 25" xfId="75" xr:uid="{00000000-0005-0000-0000-0000CD000000}"/>
    <cellStyle name="Hyperlink 250" xfId="300" xr:uid="{00000000-0005-0000-0000-0000CE000000}"/>
    <cellStyle name="Hyperlink 251" xfId="301" xr:uid="{00000000-0005-0000-0000-0000CF000000}"/>
    <cellStyle name="Hyperlink 252" xfId="302" xr:uid="{00000000-0005-0000-0000-0000D0000000}"/>
    <cellStyle name="Hyperlink 253" xfId="303" xr:uid="{00000000-0005-0000-0000-0000D1000000}"/>
    <cellStyle name="Hyperlink 254" xfId="304" xr:uid="{00000000-0005-0000-0000-0000D2000000}"/>
    <cellStyle name="Hyperlink 255" xfId="305" xr:uid="{00000000-0005-0000-0000-0000D3000000}"/>
    <cellStyle name="Hyperlink 256" xfId="306" xr:uid="{00000000-0005-0000-0000-0000D4000000}"/>
    <cellStyle name="Hyperlink 257" xfId="307" xr:uid="{00000000-0005-0000-0000-0000D5000000}"/>
    <cellStyle name="Hyperlink 258" xfId="308" xr:uid="{00000000-0005-0000-0000-0000D6000000}"/>
    <cellStyle name="Hyperlink 259" xfId="309" xr:uid="{00000000-0005-0000-0000-0000D7000000}"/>
    <cellStyle name="Hyperlink 26" xfId="76" xr:uid="{00000000-0005-0000-0000-0000D8000000}"/>
    <cellStyle name="Hyperlink 260" xfId="310" xr:uid="{00000000-0005-0000-0000-0000D9000000}"/>
    <cellStyle name="Hyperlink 261" xfId="311" xr:uid="{00000000-0005-0000-0000-0000DA000000}"/>
    <cellStyle name="Hyperlink 262" xfId="312" xr:uid="{00000000-0005-0000-0000-0000DB000000}"/>
    <cellStyle name="Hyperlink 263" xfId="313" xr:uid="{00000000-0005-0000-0000-0000DC000000}"/>
    <cellStyle name="Hyperlink 264" xfId="314" xr:uid="{00000000-0005-0000-0000-0000DD000000}"/>
    <cellStyle name="Hyperlink 265" xfId="315" xr:uid="{00000000-0005-0000-0000-0000DE000000}"/>
    <cellStyle name="Hyperlink 266" xfId="316" xr:uid="{00000000-0005-0000-0000-0000DF000000}"/>
    <cellStyle name="Hyperlink 267" xfId="317" xr:uid="{00000000-0005-0000-0000-0000E0000000}"/>
    <cellStyle name="Hyperlink 268" xfId="318" xr:uid="{00000000-0005-0000-0000-0000E1000000}"/>
    <cellStyle name="Hyperlink 269" xfId="319" xr:uid="{00000000-0005-0000-0000-0000E2000000}"/>
    <cellStyle name="Hyperlink 27" xfId="77" xr:uid="{00000000-0005-0000-0000-0000E3000000}"/>
    <cellStyle name="Hyperlink 270" xfId="320" xr:uid="{00000000-0005-0000-0000-0000E4000000}"/>
    <cellStyle name="Hyperlink 271" xfId="321" xr:uid="{00000000-0005-0000-0000-0000E5000000}"/>
    <cellStyle name="Hyperlink 272" xfId="322" xr:uid="{00000000-0005-0000-0000-0000E6000000}"/>
    <cellStyle name="Hyperlink 273" xfId="323" xr:uid="{00000000-0005-0000-0000-0000E7000000}"/>
    <cellStyle name="Hyperlink 274" xfId="324" xr:uid="{00000000-0005-0000-0000-0000E8000000}"/>
    <cellStyle name="Hyperlink 275" xfId="325" xr:uid="{00000000-0005-0000-0000-0000E9000000}"/>
    <cellStyle name="Hyperlink 276" xfId="326" xr:uid="{00000000-0005-0000-0000-0000EA000000}"/>
    <cellStyle name="Hyperlink 277" xfId="327" xr:uid="{00000000-0005-0000-0000-0000EB000000}"/>
    <cellStyle name="Hyperlink 278" xfId="328" xr:uid="{00000000-0005-0000-0000-0000EC000000}"/>
    <cellStyle name="Hyperlink 279" xfId="329" xr:uid="{00000000-0005-0000-0000-0000ED000000}"/>
    <cellStyle name="Hyperlink 28" xfId="78" xr:uid="{00000000-0005-0000-0000-0000EE000000}"/>
    <cellStyle name="Hyperlink 280" xfId="330" xr:uid="{00000000-0005-0000-0000-0000EF000000}"/>
    <cellStyle name="Hyperlink 281" xfId="331" xr:uid="{00000000-0005-0000-0000-0000F0000000}"/>
    <cellStyle name="Hyperlink 282" xfId="332" xr:uid="{00000000-0005-0000-0000-0000F1000000}"/>
    <cellStyle name="Hyperlink 283" xfId="333" xr:uid="{00000000-0005-0000-0000-0000F2000000}"/>
    <cellStyle name="Hyperlink 284" xfId="334" xr:uid="{00000000-0005-0000-0000-0000F3000000}"/>
    <cellStyle name="Hyperlink 285" xfId="335" xr:uid="{00000000-0005-0000-0000-0000F4000000}"/>
    <cellStyle name="Hyperlink 286" xfId="336" xr:uid="{00000000-0005-0000-0000-0000F5000000}"/>
    <cellStyle name="Hyperlink 287" xfId="337" xr:uid="{00000000-0005-0000-0000-0000F6000000}"/>
    <cellStyle name="Hyperlink 288" xfId="338" xr:uid="{00000000-0005-0000-0000-0000F7000000}"/>
    <cellStyle name="Hyperlink 289" xfId="339" xr:uid="{00000000-0005-0000-0000-0000F8000000}"/>
    <cellStyle name="Hyperlink 29" xfId="79" xr:uid="{00000000-0005-0000-0000-0000F9000000}"/>
    <cellStyle name="Hyperlink 290" xfId="340" xr:uid="{00000000-0005-0000-0000-0000FA000000}"/>
    <cellStyle name="Hyperlink 291" xfId="341" xr:uid="{00000000-0005-0000-0000-0000FB000000}"/>
    <cellStyle name="Hyperlink 292" xfId="342" xr:uid="{00000000-0005-0000-0000-0000FC000000}"/>
    <cellStyle name="Hyperlink 293" xfId="343" xr:uid="{00000000-0005-0000-0000-0000FD000000}"/>
    <cellStyle name="Hyperlink 294" xfId="344" xr:uid="{00000000-0005-0000-0000-0000FE000000}"/>
    <cellStyle name="Hyperlink 295" xfId="345" xr:uid="{00000000-0005-0000-0000-0000FF000000}"/>
    <cellStyle name="Hyperlink 296" xfId="346" xr:uid="{00000000-0005-0000-0000-000000010000}"/>
    <cellStyle name="Hyperlink 297" xfId="347" xr:uid="{00000000-0005-0000-0000-000001010000}"/>
    <cellStyle name="Hyperlink 298" xfId="348" xr:uid="{00000000-0005-0000-0000-000002010000}"/>
    <cellStyle name="Hyperlink 299" xfId="349" xr:uid="{00000000-0005-0000-0000-000003010000}"/>
    <cellStyle name="Hyperlink 3" xfId="53" xr:uid="{00000000-0005-0000-0000-000004010000}"/>
    <cellStyle name="Hyperlink 30" xfId="80" xr:uid="{00000000-0005-0000-0000-000005010000}"/>
    <cellStyle name="Hyperlink 300" xfId="350" xr:uid="{00000000-0005-0000-0000-000006010000}"/>
    <cellStyle name="Hyperlink 301" xfId="351" xr:uid="{00000000-0005-0000-0000-000007010000}"/>
    <cellStyle name="Hyperlink 302" xfId="352" xr:uid="{00000000-0005-0000-0000-000008010000}"/>
    <cellStyle name="Hyperlink 303" xfId="353" xr:uid="{00000000-0005-0000-0000-000009010000}"/>
    <cellStyle name="Hyperlink 304" xfId="354" xr:uid="{00000000-0005-0000-0000-00000A010000}"/>
    <cellStyle name="Hyperlink 305" xfId="355" xr:uid="{00000000-0005-0000-0000-00000B010000}"/>
    <cellStyle name="Hyperlink 306" xfId="356" xr:uid="{00000000-0005-0000-0000-00000C010000}"/>
    <cellStyle name="Hyperlink 307" xfId="357" xr:uid="{00000000-0005-0000-0000-00000D010000}"/>
    <cellStyle name="Hyperlink 308" xfId="358" xr:uid="{00000000-0005-0000-0000-00000E010000}"/>
    <cellStyle name="Hyperlink 309" xfId="359" xr:uid="{00000000-0005-0000-0000-00000F010000}"/>
    <cellStyle name="Hyperlink 31" xfId="81" xr:uid="{00000000-0005-0000-0000-000010010000}"/>
    <cellStyle name="Hyperlink 310" xfId="360" xr:uid="{00000000-0005-0000-0000-000011010000}"/>
    <cellStyle name="Hyperlink 311" xfId="361" xr:uid="{00000000-0005-0000-0000-000012010000}"/>
    <cellStyle name="Hyperlink 312" xfId="362" xr:uid="{00000000-0005-0000-0000-000013010000}"/>
    <cellStyle name="Hyperlink 313" xfId="363" xr:uid="{00000000-0005-0000-0000-000014010000}"/>
    <cellStyle name="Hyperlink 314" xfId="364" xr:uid="{00000000-0005-0000-0000-000015010000}"/>
    <cellStyle name="Hyperlink 315" xfId="365" xr:uid="{00000000-0005-0000-0000-000016010000}"/>
    <cellStyle name="Hyperlink 316" xfId="366" xr:uid="{00000000-0005-0000-0000-000017010000}"/>
    <cellStyle name="Hyperlink 317" xfId="367" xr:uid="{00000000-0005-0000-0000-000018010000}"/>
    <cellStyle name="Hyperlink 318" xfId="368" xr:uid="{00000000-0005-0000-0000-000019010000}"/>
    <cellStyle name="Hyperlink 319" xfId="369" xr:uid="{00000000-0005-0000-0000-00001A010000}"/>
    <cellStyle name="Hyperlink 32" xfId="82" xr:uid="{00000000-0005-0000-0000-00001B010000}"/>
    <cellStyle name="Hyperlink 320" xfId="370" xr:uid="{00000000-0005-0000-0000-00001C010000}"/>
    <cellStyle name="Hyperlink 321" xfId="371" xr:uid="{00000000-0005-0000-0000-00001D010000}"/>
    <cellStyle name="Hyperlink 322" xfId="372" xr:uid="{00000000-0005-0000-0000-00001E010000}"/>
    <cellStyle name="Hyperlink 323" xfId="373" xr:uid="{00000000-0005-0000-0000-00001F010000}"/>
    <cellStyle name="Hyperlink 324" xfId="374" xr:uid="{00000000-0005-0000-0000-000020010000}"/>
    <cellStyle name="Hyperlink 325" xfId="375" xr:uid="{00000000-0005-0000-0000-000021010000}"/>
    <cellStyle name="Hyperlink 326" xfId="376" xr:uid="{00000000-0005-0000-0000-000022010000}"/>
    <cellStyle name="Hyperlink 327" xfId="377" xr:uid="{00000000-0005-0000-0000-000023010000}"/>
    <cellStyle name="Hyperlink 328" xfId="378" xr:uid="{00000000-0005-0000-0000-000024010000}"/>
    <cellStyle name="Hyperlink 329" xfId="379" xr:uid="{00000000-0005-0000-0000-000025010000}"/>
    <cellStyle name="Hyperlink 33" xfId="83" xr:uid="{00000000-0005-0000-0000-000026010000}"/>
    <cellStyle name="Hyperlink 330" xfId="380" xr:uid="{00000000-0005-0000-0000-000027010000}"/>
    <cellStyle name="Hyperlink 331" xfId="381" xr:uid="{00000000-0005-0000-0000-000028010000}"/>
    <cellStyle name="Hyperlink 332" xfId="382" xr:uid="{00000000-0005-0000-0000-000029010000}"/>
    <cellStyle name="Hyperlink 333" xfId="383" xr:uid="{00000000-0005-0000-0000-00002A010000}"/>
    <cellStyle name="Hyperlink 334" xfId="384" xr:uid="{00000000-0005-0000-0000-00002B010000}"/>
    <cellStyle name="Hyperlink 335" xfId="385" xr:uid="{00000000-0005-0000-0000-00002C010000}"/>
    <cellStyle name="Hyperlink 336" xfId="386" xr:uid="{00000000-0005-0000-0000-00002D010000}"/>
    <cellStyle name="Hyperlink 337" xfId="387" xr:uid="{00000000-0005-0000-0000-00002E010000}"/>
    <cellStyle name="Hyperlink 338" xfId="388" xr:uid="{00000000-0005-0000-0000-00002F010000}"/>
    <cellStyle name="Hyperlink 339" xfId="389" xr:uid="{00000000-0005-0000-0000-000030010000}"/>
    <cellStyle name="Hyperlink 34" xfId="84" xr:uid="{00000000-0005-0000-0000-000031010000}"/>
    <cellStyle name="Hyperlink 340" xfId="390" xr:uid="{00000000-0005-0000-0000-000032010000}"/>
    <cellStyle name="Hyperlink 341" xfId="391" xr:uid="{00000000-0005-0000-0000-000033010000}"/>
    <cellStyle name="Hyperlink 342" xfId="392" xr:uid="{00000000-0005-0000-0000-000034010000}"/>
    <cellStyle name="Hyperlink 343" xfId="393" xr:uid="{00000000-0005-0000-0000-000035010000}"/>
    <cellStyle name="Hyperlink 344" xfId="394" xr:uid="{00000000-0005-0000-0000-000036010000}"/>
    <cellStyle name="Hyperlink 345" xfId="395" xr:uid="{00000000-0005-0000-0000-000037010000}"/>
    <cellStyle name="Hyperlink 346" xfId="396" xr:uid="{00000000-0005-0000-0000-000038010000}"/>
    <cellStyle name="Hyperlink 347" xfId="397" xr:uid="{00000000-0005-0000-0000-000039010000}"/>
    <cellStyle name="Hyperlink 348" xfId="398" xr:uid="{00000000-0005-0000-0000-00003A010000}"/>
    <cellStyle name="Hyperlink 349" xfId="399" xr:uid="{00000000-0005-0000-0000-00003B010000}"/>
    <cellStyle name="Hyperlink 35" xfId="85" xr:uid="{00000000-0005-0000-0000-00003C010000}"/>
    <cellStyle name="Hyperlink 350" xfId="400" xr:uid="{00000000-0005-0000-0000-00003D010000}"/>
    <cellStyle name="Hyperlink 351" xfId="401" xr:uid="{00000000-0005-0000-0000-00003E010000}"/>
    <cellStyle name="Hyperlink 352" xfId="402" xr:uid="{00000000-0005-0000-0000-00003F010000}"/>
    <cellStyle name="Hyperlink 353" xfId="403" xr:uid="{00000000-0005-0000-0000-000040010000}"/>
    <cellStyle name="Hyperlink 354" xfId="404" xr:uid="{00000000-0005-0000-0000-000041010000}"/>
    <cellStyle name="Hyperlink 355" xfId="405" xr:uid="{00000000-0005-0000-0000-000042010000}"/>
    <cellStyle name="Hyperlink 356" xfId="406" xr:uid="{00000000-0005-0000-0000-000043010000}"/>
    <cellStyle name="Hyperlink 357" xfId="407" xr:uid="{00000000-0005-0000-0000-000044010000}"/>
    <cellStyle name="Hyperlink 358" xfId="408" xr:uid="{00000000-0005-0000-0000-000045010000}"/>
    <cellStyle name="Hyperlink 359" xfId="409" xr:uid="{00000000-0005-0000-0000-000046010000}"/>
    <cellStyle name="Hyperlink 36" xfId="86" xr:uid="{00000000-0005-0000-0000-000047010000}"/>
    <cellStyle name="Hyperlink 360" xfId="410" xr:uid="{00000000-0005-0000-0000-000048010000}"/>
    <cellStyle name="Hyperlink 361" xfId="411" xr:uid="{00000000-0005-0000-0000-000049010000}"/>
    <cellStyle name="Hyperlink 362" xfId="412" xr:uid="{00000000-0005-0000-0000-00004A010000}"/>
    <cellStyle name="Hyperlink 363" xfId="413" xr:uid="{00000000-0005-0000-0000-00004B010000}"/>
    <cellStyle name="Hyperlink 364" xfId="414" xr:uid="{00000000-0005-0000-0000-00004C010000}"/>
    <cellStyle name="Hyperlink 365" xfId="415" xr:uid="{00000000-0005-0000-0000-00004D010000}"/>
    <cellStyle name="Hyperlink 366" xfId="416" xr:uid="{00000000-0005-0000-0000-00004E010000}"/>
    <cellStyle name="Hyperlink 367" xfId="417" xr:uid="{00000000-0005-0000-0000-00004F010000}"/>
    <cellStyle name="Hyperlink 368" xfId="418" xr:uid="{00000000-0005-0000-0000-000050010000}"/>
    <cellStyle name="Hyperlink 369" xfId="419" xr:uid="{00000000-0005-0000-0000-000051010000}"/>
    <cellStyle name="Hyperlink 37" xfId="87" xr:uid="{00000000-0005-0000-0000-000052010000}"/>
    <cellStyle name="Hyperlink 370" xfId="420" xr:uid="{00000000-0005-0000-0000-000053010000}"/>
    <cellStyle name="Hyperlink 371" xfId="421" xr:uid="{00000000-0005-0000-0000-000054010000}"/>
    <cellStyle name="Hyperlink 372" xfId="422" xr:uid="{00000000-0005-0000-0000-000055010000}"/>
    <cellStyle name="Hyperlink 373" xfId="423" xr:uid="{00000000-0005-0000-0000-000056010000}"/>
    <cellStyle name="Hyperlink 374" xfId="424" xr:uid="{00000000-0005-0000-0000-000057010000}"/>
    <cellStyle name="Hyperlink 375" xfId="425" xr:uid="{00000000-0005-0000-0000-000058010000}"/>
    <cellStyle name="Hyperlink 376" xfId="426" xr:uid="{00000000-0005-0000-0000-000059010000}"/>
    <cellStyle name="Hyperlink 377" xfId="427" xr:uid="{00000000-0005-0000-0000-00005A010000}"/>
    <cellStyle name="Hyperlink 378" xfId="428" xr:uid="{00000000-0005-0000-0000-00005B010000}"/>
    <cellStyle name="Hyperlink 379" xfId="429" xr:uid="{00000000-0005-0000-0000-00005C010000}"/>
    <cellStyle name="Hyperlink 38" xfId="88" xr:uid="{00000000-0005-0000-0000-00005D010000}"/>
    <cellStyle name="Hyperlink 380" xfId="430" xr:uid="{00000000-0005-0000-0000-00005E010000}"/>
    <cellStyle name="Hyperlink 381" xfId="431" xr:uid="{00000000-0005-0000-0000-00005F010000}"/>
    <cellStyle name="Hyperlink 382" xfId="432" xr:uid="{00000000-0005-0000-0000-000060010000}"/>
    <cellStyle name="Hyperlink 383" xfId="433" xr:uid="{00000000-0005-0000-0000-000061010000}"/>
    <cellStyle name="Hyperlink 384" xfId="434" xr:uid="{00000000-0005-0000-0000-000062010000}"/>
    <cellStyle name="Hyperlink 385" xfId="435" xr:uid="{00000000-0005-0000-0000-000063010000}"/>
    <cellStyle name="Hyperlink 386" xfId="436" xr:uid="{00000000-0005-0000-0000-000064010000}"/>
    <cellStyle name="Hyperlink 387" xfId="437" xr:uid="{00000000-0005-0000-0000-000065010000}"/>
    <cellStyle name="Hyperlink 388" xfId="438" xr:uid="{00000000-0005-0000-0000-000066010000}"/>
    <cellStyle name="Hyperlink 389" xfId="439" xr:uid="{00000000-0005-0000-0000-000067010000}"/>
    <cellStyle name="Hyperlink 39" xfId="89" xr:uid="{00000000-0005-0000-0000-000068010000}"/>
    <cellStyle name="Hyperlink 390" xfId="440" xr:uid="{00000000-0005-0000-0000-000069010000}"/>
    <cellStyle name="Hyperlink 391" xfId="441" xr:uid="{00000000-0005-0000-0000-00006A010000}"/>
    <cellStyle name="Hyperlink 392" xfId="442" xr:uid="{00000000-0005-0000-0000-00006B010000}"/>
    <cellStyle name="Hyperlink 393" xfId="443" xr:uid="{00000000-0005-0000-0000-00006C010000}"/>
    <cellStyle name="Hyperlink 394" xfId="444" xr:uid="{00000000-0005-0000-0000-00006D010000}"/>
    <cellStyle name="Hyperlink 395" xfId="445" xr:uid="{00000000-0005-0000-0000-00006E010000}"/>
    <cellStyle name="Hyperlink 396" xfId="446" xr:uid="{00000000-0005-0000-0000-00006F010000}"/>
    <cellStyle name="Hyperlink 397" xfId="447" xr:uid="{00000000-0005-0000-0000-000070010000}"/>
    <cellStyle name="Hyperlink 398" xfId="448" xr:uid="{00000000-0005-0000-0000-000071010000}"/>
    <cellStyle name="Hyperlink 399" xfId="449" xr:uid="{00000000-0005-0000-0000-000072010000}"/>
    <cellStyle name="Hyperlink 4" xfId="54" xr:uid="{00000000-0005-0000-0000-000073010000}"/>
    <cellStyle name="Hyperlink 40" xfId="90" xr:uid="{00000000-0005-0000-0000-000074010000}"/>
    <cellStyle name="Hyperlink 400" xfId="450" xr:uid="{00000000-0005-0000-0000-000075010000}"/>
    <cellStyle name="Hyperlink 401" xfId="451" xr:uid="{00000000-0005-0000-0000-000076010000}"/>
    <cellStyle name="Hyperlink 402" xfId="452" xr:uid="{00000000-0005-0000-0000-000077010000}"/>
    <cellStyle name="Hyperlink 403" xfId="453" xr:uid="{00000000-0005-0000-0000-000078010000}"/>
    <cellStyle name="Hyperlink 404" xfId="454" xr:uid="{00000000-0005-0000-0000-000079010000}"/>
    <cellStyle name="Hyperlink 405" xfId="455" xr:uid="{00000000-0005-0000-0000-00007A010000}"/>
    <cellStyle name="Hyperlink 406" xfId="456" xr:uid="{00000000-0005-0000-0000-00007B010000}"/>
    <cellStyle name="Hyperlink 407" xfId="457" xr:uid="{00000000-0005-0000-0000-00007C010000}"/>
    <cellStyle name="Hyperlink 408" xfId="458" xr:uid="{00000000-0005-0000-0000-00007D010000}"/>
    <cellStyle name="Hyperlink 409" xfId="459" xr:uid="{00000000-0005-0000-0000-00007E010000}"/>
    <cellStyle name="Hyperlink 41" xfId="91" xr:uid="{00000000-0005-0000-0000-00007F010000}"/>
    <cellStyle name="Hyperlink 410" xfId="460" xr:uid="{00000000-0005-0000-0000-000080010000}"/>
    <cellStyle name="Hyperlink 411" xfId="461" xr:uid="{00000000-0005-0000-0000-000081010000}"/>
    <cellStyle name="Hyperlink 412" xfId="462" xr:uid="{00000000-0005-0000-0000-000082010000}"/>
    <cellStyle name="Hyperlink 413" xfId="463" xr:uid="{00000000-0005-0000-0000-000083010000}"/>
    <cellStyle name="Hyperlink 414" xfId="464" xr:uid="{00000000-0005-0000-0000-000084010000}"/>
    <cellStyle name="Hyperlink 415" xfId="465" xr:uid="{00000000-0005-0000-0000-000085010000}"/>
    <cellStyle name="Hyperlink 416" xfId="466" xr:uid="{00000000-0005-0000-0000-000086010000}"/>
    <cellStyle name="Hyperlink 417" xfId="467" xr:uid="{00000000-0005-0000-0000-000087010000}"/>
    <cellStyle name="Hyperlink 418" xfId="468" xr:uid="{00000000-0005-0000-0000-000088010000}"/>
    <cellStyle name="Hyperlink 419" xfId="469" xr:uid="{00000000-0005-0000-0000-000089010000}"/>
    <cellStyle name="Hyperlink 42" xfId="92" xr:uid="{00000000-0005-0000-0000-00008A010000}"/>
    <cellStyle name="Hyperlink 420" xfId="470" xr:uid="{00000000-0005-0000-0000-00008B010000}"/>
    <cellStyle name="Hyperlink 421" xfId="471" xr:uid="{00000000-0005-0000-0000-00008C010000}"/>
    <cellStyle name="Hyperlink 422" xfId="472" xr:uid="{00000000-0005-0000-0000-00008D010000}"/>
    <cellStyle name="Hyperlink 423" xfId="473" xr:uid="{00000000-0005-0000-0000-00008E010000}"/>
    <cellStyle name="Hyperlink 424" xfId="474" xr:uid="{00000000-0005-0000-0000-00008F010000}"/>
    <cellStyle name="Hyperlink 425" xfId="475" xr:uid="{00000000-0005-0000-0000-000090010000}"/>
    <cellStyle name="Hyperlink 426" xfId="476" xr:uid="{00000000-0005-0000-0000-000091010000}"/>
    <cellStyle name="Hyperlink 427" xfId="477" xr:uid="{00000000-0005-0000-0000-000092010000}"/>
    <cellStyle name="Hyperlink 428" xfId="478" xr:uid="{00000000-0005-0000-0000-000093010000}"/>
    <cellStyle name="Hyperlink 429" xfId="479" xr:uid="{00000000-0005-0000-0000-000094010000}"/>
    <cellStyle name="Hyperlink 43" xfId="93" xr:uid="{00000000-0005-0000-0000-000095010000}"/>
    <cellStyle name="Hyperlink 430" xfId="480" xr:uid="{00000000-0005-0000-0000-000096010000}"/>
    <cellStyle name="Hyperlink 431" xfId="481" xr:uid="{00000000-0005-0000-0000-000097010000}"/>
    <cellStyle name="Hyperlink 432" xfId="482" xr:uid="{00000000-0005-0000-0000-000098010000}"/>
    <cellStyle name="Hyperlink 433" xfId="483" xr:uid="{00000000-0005-0000-0000-000099010000}"/>
    <cellStyle name="Hyperlink 434" xfId="484" xr:uid="{00000000-0005-0000-0000-00009A010000}"/>
    <cellStyle name="Hyperlink 435" xfId="485" xr:uid="{00000000-0005-0000-0000-00009B010000}"/>
    <cellStyle name="Hyperlink 436" xfId="486" xr:uid="{00000000-0005-0000-0000-00009C010000}"/>
    <cellStyle name="Hyperlink 437" xfId="487" xr:uid="{00000000-0005-0000-0000-00009D010000}"/>
    <cellStyle name="Hyperlink 438" xfId="488" xr:uid="{00000000-0005-0000-0000-00009E010000}"/>
    <cellStyle name="Hyperlink 439" xfId="489" xr:uid="{00000000-0005-0000-0000-00009F010000}"/>
    <cellStyle name="Hyperlink 44" xfId="94" xr:uid="{00000000-0005-0000-0000-0000A0010000}"/>
    <cellStyle name="Hyperlink 440" xfId="490" xr:uid="{00000000-0005-0000-0000-0000A1010000}"/>
    <cellStyle name="Hyperlink 441" xfId="491" xr:uid="{00000000-0005-0000-0000-0000A2010000}"/>
    <cellStyle name="Hyperlink 442" xfId="492" xr:uid="{00000000-0005-0000-0000-0000A3010000}"/>
    <cellStyle name="Hyperlink 443" xfId="493" xr:uid="{00000000-0005-0000-0000-0000A4010000}"/>
    <cellStyle name="Hyperlink 444" xfId="494" xr:uid="{00000000-0005-0000-0000-0000A5010000}"/>
    <cellStyle name="Hyperlink 445" xfId="495" xr:uid="{00000000-0005-0000-0000-0000A6010000}"/>
    <cellStyle name="Hyperlink 446" xfId="496" xr:uid="{00000000-0005-0000-0000-0000A7010000}"/>
    <cellStyle name="Hyperlink 447" xfId="497" xr:uid="{00000000-0005-0000-0000-0000A8010000}"/>
    <cellStyle name="Hyperlink 448" xfId="498" xr:uid="{00000000-0005-0000-0000-0000A9010000}"/>
    <cellStyle name="Hyperlink 449" xfId="499" xr:uid="{00000000-0005-0000-0000-0000AA010000}"/>
    <cellStyle name="Hyperlink 45" xfId="95" xr:uid="{00000000-0005-0000-0000-0000AB010000}"/>
    <cellStyle name="Hyperlink 450" xfId="500" xr:uid="{00000000-0005-0000-0000-0000AC010000}"/>
    <cellStyle name="Hyperlink 451" xfId="501" xr:uid="{00000000-0005-0000-0000-0000AD010000}"/>
    <cellStyle name="Hyperlink 452" xfId="502" xr:uid="{00000000-0005-0000-0000-0000AE010000}"/>
    <cellStyle name="Hyperlink 453" xfId="503" xr:uid="{00000000-0005-0000-0000-0000AF010000}"/>
    <cellStyle name="Hyperlink 454" xfId="504" xr:uid="{00000000-0005-0000-0000-0000B0010000}"/>
    <cellStyle name="Hyperlink 455" xfId="505" xr:uid="{00000000-0005-0000-0000-0000B1010000}"/>
    <cellStyle name="Hyperlink 456" xfId="506" xr:uid="{00000000-0005-0000-0000-0000B2010000}"/>
    <cellStyle name="Hyperlink 457" xfId="507" xr:uid="{00000000-0005-0000-0000-0000B3010000}"/>
    <cellStyle name="Hyperlink 458" xfId="508" xr:uid="{00000000-0005-0000-0000-0000B4010000}"/>
    <cellStyle name="Hyperlink 459" xfId="509" xr:uid="{00000000-0005-0000-0000-0000B5010000}"/>
    <cellStyle name="Hyperlink 46" xfId="96" xr:uid="{00000000-0005-0000-0000-0000B6010000}"/>
    <cellStyle name="Hyperlink 460" xfId="510" xr:uid="{00000000-0005-0000-0000-0000B7010000}"/>
    <cellStyle name="Hyperlink 461" xfId="511" xr:uid="{00000000-0005-0000-0000-0000B8010000}"/>
    <cellStyle name="Hyperlink 462" xfId="512" xr:uid="{00000000-0005-0000-0000-0000B9010000}"/>
    <cellStyle name="Hyperlink 463" xfId="513" xr:uid="{00000000-0005-0000-0000-0000BA010000}"/>
    <cellStyle name="Hyperlink 464" xfId="514" xr:uid="{00000000-0005-0000-0000-0000BB010000}"/>
    <cellStyle name="Hyperlink 465" xfId="515" xr:uid="{00000000-0005-0000-0000-0000BC010000}"/>
    <cellStyle name="Hyperlink 466" xfId="516" xr:uid="{00000000-0005-0000-0000-0000BD010000}"/>
    <cellStyle name="Hyperlink 467" xfId="517" xr:uid="{00000000-0005-0000-0000-0000BE010000}"/>
    <cellStyle name="Hyperlink 468" xfId="518" xr:uid="{00000000-0005-0000-0000-0000BF010000}"/>
    <cellStyle name="Hyperlink 469" xfId="519" xr:uid="{00000000-0005-0000-0000-0000C0010000}"/>
    <cellStyle name="Hyperlink 47" xfId="97" xr:uid="{00000000-0005-0000-0000-0000C1010000}"/>
    <cellStyle name="Hyperlink 470" xfId="520" xr:uid="{00000000-0005-0000-0000-0000C2010000}"/>
    <cellStyle name="Hyperlink 471" xfId="521" xr:uid="{00000000-0005-0000-0000-0000C3010000}"/>
    <cellStyle name="Hyperlink 472" xfId="522" xr:uid="{00000000-0005-0000-0000-0000C4010000}"/>
    <cellStyle name="Hyperlink 473" xfId="523" xr:uid="{00000000-0005-0000-0000-0000C5010000}"/>
    <cellStyle name="Hyperlink 474" xfId="524" xr:uid="{00000000-0005-0000-0000-0000C6010000}"/>
    <cellStyle name="Hyperlink 475" xfId="525" xr:uid="{00000000-0005-0000-0000-0000C7010000}"/>
    <cellStyle name="Hyperlink 476" xfId="526" xr:uid="{00000000-0005-0000-0000-0000C8010000}"/>
    <cellStyle name="Hyperlink 477" xfId="527" xr:uid="{00000000-0005-0000-0000-0000C9010000}"/>
    <cellStyle name="Hyperlink 478" xfId="528" xr:uid="{00000000-0005-0000-0000-0000CA010000}"/>
    <cellStyle name="Hyperlink 479" xfId="529" xr:uid="{00000000-0005-0000-0000-0000CB010000}"/>
    <cellStyle name="Hyperlink 48" xfId="98" xr:uid="{00000000-0005-0000-0000-0000CC010000}"/>
    <cellStyle name="Hyperlink 480" xfId="530" xr:uid="{00000000-0005-0000-0000-0000CD010000}"/>
    <cellStyle name="Hyperlink 481" xfId="531" xr:uid="{00000000-0005-0000-0000-0000CE010000}"/>
    <cellStyle name="Hyperlink 482" xfId="532" xr:uid="{00000000-0005-0000-0000-0000CF010000}"/>
    <cellStyle name="Hyperlink 483" xfId="533" xr:uid="{00000000-0005-0000-0000-0000D0010000}"/>
    <cellStyle name="Hyperlink 484" xfId="534" xr:uid="{00000000-0005-0000-0000-0000D1010000}"/>
    <cellStyle name="Hyperlink 485" xfId="535" xr:uid="{00000000-0005-0000-0000-0000D2010000}"/>
    <cellStyle name="Hyperlink 486" xfId="536" xr:uid="{00000000-0005-0000-0000-0000D3010000}"/>
    <cellStyle name="Hyperlink 487" xfId="537" xr:uid="{00000000-0005-0000-0000-0000D4010000}"/>
    <cellStyle name="Hyperlink 488" xfId="538" xr:uid="{00000000-0005-0000-0000-0000D5010000}"/>
    <cellStyle name="Hyperlink 489" xfId="539" xr:uid="{00000000-0005-0000-0000-0000D6010000}"/>
    <cellStyle name="Hyperlink 49" xfId="99" xr:uid="{00000000-0005-0000-0000-0000D7010000}"/>
    <cellStyle name="Hyperlink 490" xfId="540" xr:uid="{00000000-0005-0000-0000-0000D8010000}"/>
    <cellStyle name="Hyperlink 491" xfId="541" xr:uid="{00000000-0005-0000-0000-0000D9010000}"/>
    <cellStyle name="Hyperlink 492" xfId="542" xr:uid="{00000000-0005-0000-0000-0000DA010000}"/>
    <cellStyle name="Hyperlink 493" xfId="543" xr:uid="{00000000-0005-0000-0000-0000DB010000}"/>
    <cellStyle name="Hyperlink 494" xfId="544" xr:uid="{00000000-0005-0000-0000-0000DC010000}"/>
    <cellStyle name="Hyperlink 495" xfId="545" xr:uid="{00000000-0005-0000-0000-0000DD010000}"/>
    <cellStyle name="Hyperlink 5" xfId="55" xr:uid="{00000000-0005-0000-0000-0000DE010000}"/>
    <cellStyle name="Hyperlink 50" xfId="100" xr:uid="{00000000-0005-0000-0000-0000DF010000}"/>
    <cellStyle name="Hyperlink 51" xfId="101" xr:uid="{00000000-0005-0000-0000-0000E0010000}"/>
    <cellStyle name="Hyperlink 52" xfId="102" xr:uid="{00000000-0005-0000-0000-0000E1010000}"/>
    <cellStyle name="Hyperlink 53" xfId="103" xr:uid="{00000000-0005-0000-0000-0000E2010000}"/>
    <cellStyle name="Hyperlink 54" xfId="104" xr:uid="{00000000-0005-0000-0000-0000E3010000}"/>
    <cellStyle name="Hyperlink 55" xfId="105" xr:uid="{00000000-0005-0000-0000-0000E4010000}"/>
    <cellStyle name="Hyperlink 56" xfId="106" xr:uid="{00000000-0005-0000-0000-0000E5010000}"/>
    <cellStyle name="Hyperlink 57" xfId="107" xr:uid="{00000000-0005-0000-0000-0000E6010000}"/>
    <cellStyle name="Hyperlink 58" xfId="108" xr:uid="{00000000-0005-0000-0000-0000E7010000}"/>
    <cellStyle name="Hyperlink 59" xfId="109" xr:uid="{00000000-0005-0000-0000-0000E8010000}"/>
    <cellStyle name="Hyperlink 6" xfId="56" xr:uid="{00000000-0005-0000-0000-0000E9010000}"/>
    <cellStyle name="Hyperlink 60" xfId="110" xr:uid="{00000000-0005-0000-0000-0000EA010000}"/>
    <cellStyle name="Hyperlink 61" xfId="111" xr:uid="{00000000-0005-0000-0000-0000EB010000}"/>
    <cellStyle name="Hyperlink 62" xfId="112" xr:uid="{00000000-0005-0000-0000-0000EC010000}"/>
    <cellStyle name="Hyperlink 63" xfId="113" xr:uid="{00000000-0005-0000-0000-0000ED010000}"/>
    <cellStyle name="Hyperlink 64" xfId="114" xr:uid="{00000000-0005-0000-0000-0000EE010000}"/>
    <cellStyle name="Hyperlink 65" xfId="115" xr:uid="{00000000-0005-0000-0000-0000EF010000}"/>
    <cellStyle name="Hyperlink 66" xfId="116" xr:uid="{00000000-0005-0000-0000-0000F0010000}"/>
    <cellStyle name="Hyperlink 67" xfId="117" xr:uid="{00000000-0005-0000-0000-0000F1010000}"/>
    <cellStyle name="Hyperlink 68" xfId="118" xr:uid="{00000000-0005-0000-0000-0000F2010000}"/>
    <cellStyle name="Hyperlink 69" xfId="119" xr:uid="{00000000-0005-0000-0000-0000F3010000}"/>
    <cellStyle name="Hyperlink 7" xfId="57" xr:uid="{00000000-0005-0000-0000-0000F4010000}"/>
    <cellStyle name="Hyperlink 70" xfId="120" xr:uid="{00000000-0005-0000-0000-0000F5010000}"/>
    <cellStyle name="Hyperlink 71" xfId="121" xr:uid="{00000000-0005-0000-0000-0000F6010000}"/>
    <cellStyle name="Hyperlink 72" xfId="122" xr:uid="{00000000-0005-0000-0000-0000F7010000}"/>
    <cellStyle name="Hyperlink 73" xfId="123" xr:uid="{00000000-0005-0000-0000-0000F8010000}"/>
    <cellStyle name="Hyperlink 74" xfId="124" xr:uid="{00000000-0005-0000-0000-0000F9010000}"/>
    <cellStyle name="Hyperlink 75" xfId="125" xr:uid="{00000000-0005-0000-0000-0000FA010000}"/>
    <cellStyle name="Hyperlink 76" xfId="126" xr:uid="{00000000-0005-0000-0000-0000FB010000}"/>
    <cellStyle name="Hyperlink 77" xfId="127" xr:uid="{00000000-0005-0000-0000-0000FC010000}"/>
    <cellStyle name="Hyperlink 78" xfId="128" xr:uid="{00000000-0005-0000-0000-0000FD010000}"/>
    <cellStyle name="Hyperlink 79" xfId="129" xr:uid="{00000000-0005-0000-0000-0000FE010000}"/>
    <cellStyle name="Hyperlink 8" xfId="58" xr:uid="{00000000-0005-0000-0000-0000FF010000}"/>
    <cellStyle name="Hyperlink 80" xfId="130" xr:uid="{00000000-0005-0000-0000-000000020000}"/>
    <cellStyle name="Hyperlink 81" xfId="131" xr:uid="{00000000-0005-0000-0000-000001020000}"/>
    <cellStyle name="Hyperlink 82" xfId="132" xr:uid="{00000000-0005-0000-0000-000002020000}"/>
    <cellStyle name="Hyperlink 83" xfId="133" xr:uid="{00000000-0005-0000-0000-000003020000}"/>
    <cellStyle name="Hyperlink 84" xfId="134" xr:uid="{00000000-0005-0000-0000-000004020000}"/>
    <cellStyle name="Hyperlink 85" xfId="135" xr:uid="{00000000-0005-0000-0000-000005020000}"/>
    <cellStyle name="Hyperlink 86" xfId="136" xr:uid="{00000000-0005-0000-0000-000006020000}"/>
    <cellStyle name="Hyperlink 87" xfId="137" xr:uid="{00000000-0005-0000-0000-000007020000}"/>
    <cellStyle name="Hyperlink 88" xfId="138" xr:uid="{00000000-0005-0000-0000-000008020000}"/>
    <cellStyle name="Hyperlink 89" xfId="139" xr:uid="{00000000-0005-0000-0000-000009020000}"/>
    <cellStyle name="Hyperlink 9" xfId="59" xr:uid="{00000000-0005-0000-0000-00000A020000}"/>
    <cellStyle name="Hyperlink 90" xfId="140" xr:uid="{00000000-0005-0000-0000-00000B020000}"/>
    <cellStyle name="Hyperlink 91" xfId="141" xr:uid="{00000000-0005-0000-0000-00000C020000}"/>
    <cellStyle name="Hyperlink 92" xfId="142" xr:uid="{00000000-0005-0000-0000-00000D020000}"/>
    <cellStyle name="Hyperlink 93" xfId="143" xr:uid="{00000000-0005-0000-0000-00000E020000}"/>
    <cellStyle name="Hyperlink 94" xfId="144" xr:uid="{00000000-0005-0000-0000-00000F020000}"/>
    <cellStyle name="Hyperlink 95" xfId="145" xr:uid="{00000000-0005-0000-0000-000010020000}"/>
    <cellStyle name="Hyperlink 96" xfId="146" xr:uid="{00000000-0005-0000-0000-000011020000}"/>
    <cellStyle name="Hyperlink 97" xfId="147" xr:uid="{00000000-0005-0000-0000-000012020000}"/>
    <cellStyle name="Hyperlink 98" xfId="148" xr:uid="{00000000-0005-0000-0000-000013020000}"/>
    <cellStyle name="Hyperlink 99" xfId="149" xr:uid="{00000000-0005-0000-0000-000014020000}"/>
    <cellStyle name="Komma 2" xfId="1" xr:uid="{00000000-0005-0000-0000-000015020000}"/>
    <cellStyle name="Merknad 5" xfId="580" xr:uid="{00000000-0005-0000-0000-000016020000}"/>
    <cellStyle name="Normal" xfId="0" builtinId="0"/>
    <cellStyle name="Normal 10" xfId="40" xr:uid="{00000000-0005-0000-0000-000018020000}"/>
    <cellStyle name="Normal 2" xfId="4" xr:uid="{00000000-0005-0000-0000-000019020000}"/>
    <cellStyle name="Normal 2 2" xfId="7" xr:uid="{00000000-0005-0000-0000-00001A020000}"/>
    <cellStyle name="Normal 2 2 2" xfId="46" xr:uid="{00000000-0005-0000-0000-00001B020000}"/>
    <cellStyle name="Normal 2 2 3" xfId="44" xr:uid="{00000000-0005-0000-0000-00001C020000}"/>
    <cellStyle name="Normal 2 2 4" xfId="41" xr:uid="{00000000-0005-0000-0000-00001D020000}"/>
    <cellStyle name="Normal 2 2 4 2" xfId="552" xr:uid="{00000000-0005-0000-0000-00001E020000}"/>
    <cellStyle name="Normal 2 2 5" xfId="548" xr:uid="{00000000-0005-0000-0000-00001F020000}"/>
    <cellStyle name="Normal 2 3" xfId="34" xr:uid="{00000000-0005-0000-0000-000020020000}"/>
    <cellStyle name="Normal 2 3 2" xfId="45" xr:uid="{00000000-0005-0000-0000-000021020000}"/>
    <cellStyle name="Normal 3" xfId="18" xr:uid="{00000000-0005-0000-0000-000022020000}"/>
    <cellStyle name="Normal 3 10" xfId="16" xr:uid="{00000000-0005-0000-0000-000023020000}"/>
    <cellStyle name="Normal 3 11" xfId="17" xr:uid="{00000000-0005-0000-0000-000024020000}"/>
    <cellStyle name="Normal 3 12" xfId="48" xr:uid="{00000000-0005-0000-0000-000025020000}"/>
    <cellStyle name="Normal 3 12 2" xfId="553" xr:uid="{00000000-0005-0000-0000-000026020000}"/>
    <cellStyle name="Normal 3 12 3" xfId="561" xr:uid="{00000000-0005-0000-0000-000027020000}"/>
    <cellStyle name="Normal 3 13" xfId="550" xr:uid="{00000000-0005-0000-0000-000028020000}"/>
    <cellStyle name="Normal 3 13 2" xfId="564" xr:uid="{00000000-0005-0000-0000-000029020000}"/>
    <cellStyle name="Normal 3 13 3" xfId="560" xr:uid="{00000000-0005-0000-0000-00002A020000}"/>
    <cellStyle name="Normal 3 2" xfId="8" xr:uid="{00000000-0005-0000-0000-00002B020000}"/>
    <cellStyle name="Normal 3 2 2" xfId="51" xr:uid="{00000000-0005-0000-0000-00002C020000}"/>
    <cellStyle name="Normal 3 3" xfId="9" xr:uid="{00000000-0005-0000-0000-00002D020000}"/>
    <cellStyle name="Normal 3 4" xfId="11" xr:uid="{00000000-0005-0000-0000-00002E020000}"/>
    <cellStyle name="Normal 3 5" xfId="10" xr:uid="{00000000-0005-0000-0000-00002F020000}"/>
    <cellStyle name="Normal 3 6" xfId="12" xr:uid="{00000000-0005-0000-0000-000030020000}"/>
    <cellStyle name="Normal 3 7" xfId="13" xr:uid="{00000000-0005-0000-0000-000031020000}"/>
    <cellStyle name="Normal 3 8" xfId="14" xr:uid="{00000000-0005-0000-0000-000032020000}"/>
    <cellStyle name="Normal 3 9" xfId="15" xr:uid="{00000000-0005-0000-0000-000033020000}"/>
    <cellStyle name="Normal 4" xfId="21" xr:uid="{00000000-0005-0000-0000-000034020000}"/>
    <cellStyle name="Normal 4 2" xfId="30" xr:uid="{00000000-0005-0000-0000-000035020000}"/>
    <cellStyle name="Normal 4 3" xfId="32" xr:uid="{00000000-0005-0000-0000-000036020000}"/>
    <cellStyle name="Normal 4 4" xfId="31" xr:uid="{00000000-0005-0000-0000-000037020000}"/>
    <cellStyle name="Normal 4 5" xfId="29" xr:uid="{00000000-0005-0000-0000-000038020000}"/>
    <cellStyle name="Normal 4 6" xfId="28" xr:uid="{00000000-0005-0000-0000-000039020000}"/>
    <cellStyle name="Normal 4 7" xfId="27" xr:uid="{00000000-0005-0000-0000-00003A020000}"/>
    <cellStyle name="Normal 4 8" xfId="26" xr:uid="{00000000-0005-0000-0000-00003B020000}"/>
    <cellStyle name="Normal 5" xfId="33" xr:uid="{00000000-0005-0000-0000-00003C020000}"/>
    <cellStyle name="Normal 5 2" xfId="36" xr:uid="{00000000-0005-0000-0000-00003D020000}"/>
    <cellStyle name="Normal 5 3" xfId="35" xr:uid="{00000000-0005-0000-0000-00003E020000}"/>
    <cellStyle name="Note 2" xfId="581" xr:uid="{00000000-0005-0000-0000-00003F020000}"/>
    <cellStyle name="Note 3" xfId="579" xr:uid="{00000000-0005-0000-0000-000040020000}"/>
    <cellStyle name="Percent 2" xfId="20" xr:uid="{00000000-0005-0000-0000-000041020000}"/>
    <cellStyle name="Percent 2 2" xfId="42" xr:uid="{00000000-0005-0000-0000-000042020000}"/>
    <cellStyle name="Percent 2 2 2" xfId="555" xr:uid="{00000000-0005-0000-0000-000043020000}"/>
    <cellStyle name="Percent 2 3" xfId="549" xr:uid="{00000000-0005-0000-0000-000044020000}"/>
    <cellStyle name="Percent 3" xfId="5" xr:uid="{00000000-0005-0000-0000-000045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J26"/>
  <sheetViews>
    <sheetView tabSelected="1" workbookViewId="0">
      <selection activeCell="A3" sqref="A3"/>
    </sheetView>
  </sheetViews>
  <sheetFormatPr baseColWidth="10" defaultRowHeight="15" x14ac:dyDescent="0.25"/>
  <cols>
    <col min="1" max="1" width="34.140625" style="5" bestFit="1" customWidth="1"/>
    <col min="2" max="2" width="15" style="5" customWidth="1"/>
    <col min="3" max="3" width="15.42578125" style="5" customWidth="1"/>
    <col min="4" max="4" width="14" style="5" bestFit="1" customWidth="1"/>
    <col min="5" max="5" width="11.42578125" style="5" customWidth="1"/>
    <col min="6" max="16384" width="11.42578125" style="5"/>
  </cols>
  <sheetData>
    <row r="1" spans="1:10" x14ac:dyDescent="0.25">
      <c r="A1" s="32" t="s">
        <v>42</v>
      </c>
      <c r="B1" s="35"/>
      <c r="C1" s="35"/>
      <c r="D1" s="35"/>
      <c r="E1" s="35"/>
      <c r="F1" s="35"/>
      <c r="G1" s="35"/>
      <c r="H1" s="35"/>
    </row>
    <row r="2" spans="1:10" x14ac:dyDescent="0.25">
      <c r="A2" s="32" t="s">
        <v>43</v>
      </c>
      <c r="B2" s="35"/>
      <c r="C2" s="35"/>
      <c r="D2" s="35"/>
      <c r="E2" s="35"/>
      <c r="F2" s="35"/>
      <c r="G2" s="35"/>
      <c r="H2" s="35"/>
    </row>
    <row r="3" spans="1:10" ht="30" customHeight="1" x14ac:dyDescent="0.25">
      <c r="A3" s="10">
        <f ca="1">YEAR(TODAY())</f>
        <v>2020</v>
      </c>
      <c r="B3" s="25" t="s">
        <v>22</v>
      </c>
      <c r="C3" s="26" t="s">
        <v>5</v>
      </c>
      <c r="D3" s="17" t="s">
        <v>7</v>
      </c>
      <c r="E3" s="27">
        <f ca="1">TODAY()</f>
        <v>44137</v>
      </c>
    </row>
    <row r="4" spans="1:10" x14ac:dyDescent="0.25">
      <c r="A4" s="8" t="s">
        <v>3</v>
      </c>
      <c r="B4" s="4"/>
      <c r="C4" s="4"/>
      <c r="D4" s="6">
        <v>0.14299999999999999</v>
      </c>
      <c r="E4" s="5" t="s">
        <v>19</v>
      </c>
      <c r="H4" s="14">
        <f>B4/1950*12</f>
        <v>0</v>
      </c>
    </row>
    <row r="5" spans="1:10" x14ac:dyDescent="0.25">
      <c r="A5" s="8" t="s">
        <v>1</v>
      </c>
      <c r="B5" s="19"/>
      <c r="C5" s="19"/>
      <c r="D5" s="6">
        <v>0.12</v>
      </c>
      <c r="E5" s="5" t="s">
        <v>20</v>
      </c>
    </row>
    <row r="6" spans="1:10" x14ac:dyDescent="0.25">
      <c r="A6" s="8" t="s">
        <v>28</v>
      </c>
      <c r="B6" s="4"/>
      <c r="C6" s="34"/>
      <c r="D6" s="33">
        <v>0.13300000000000001</v>
      </c>
      <c r="E6" s="36" t="s">
        <v>36</v>
      </c>
      <c r="F6" s="36"/>
      <c r="G6" s="36"/>
      <c r="H6" s="36"/>
      <c r="I6" s="36"/>
      <c r="J6" s="36"/>
    </row>
    <row r="7" spans="1:10" x14ac:dyDescent="0.25">
      <c r="A7" s="8" t="s">
        <v>31</v>
      </c>
      <c r="B7" s="4"/>
      <c r="C7" s="4"/>
      <c r="D7" s="33">
        <v>0.109</v>
      </c>
      <c r="E7" s="37" t="s">
        <v>37</v>
      </c>
      <c r="F7" s="37"/>
      <c r="G7" s="37"/>
      <c r="H7" s="37"/>
      <c r="I7" s="37"/>
      <c r="J7" s="37"/>
    </row>
    <row r="8" spans="1:10" x14ac:dyDescent="0.25">
      <c r="A8" s="8" t="s">
        <v>16</v>
      </c>
      <c r="B8" s="20"/>
      <c r="C8" s="4"/>
      <c r="D8" s="6">
        <v>0.14099999999999999</v>
      </c>
      <c r="E8" s="5" t="s">
        <v>23</v>
      </c>
    </row>
    <row r="9" spans="1:10" x14ac:dyDescent="0.25">
      <c r="A9" s="8" t="s">
        <v>21</v>
      </c>
      <c r="B9" s="20"/>
      <c r="C9" s="20"/>
      <c r="D9" s="5">
        <v>400</v>
      </c>
      <c r="E9" s="5" t="s">
        <v>27</v>
      </c>
    </row>
    <row r="10" spans="1:10" x14ac:dyDescent="0.25">
      <c r="B10" s="24"/>
      <c r="C10" s="24"/>
      <c r="D10" s="21">
        <f>IF(B6="",0,VLOOKUP($B$6,'Lønnstabell og nedtrekksmenyer1'!$A$2:$B$85,2))</f>
        <v>0</v>
      </c>
      <c r="E10" s="22" t="s">
        <v>33</v>
      </c>
    </row>
    <row r="11" spans="1:10" x14ac:dyDescent="0.25">
      <c r="B11" s="12"/>
      <c r="D11" s="23" t="str">
        <f>IF(B6="","",VLOOKUP(B6,'Lønnstabell og nedtrekksmenyer1'!A3:C85,3,FALSE))</f>
        <v/>
      </c>
      <c r="E11" s="22" t="s">
        <v>9</v>
      </c>
    </row>
    <row r="12" spans="1:10" x14ac:dyDescent="0.25">
      <c r="B12" s="15" t="s">
        <v>6</v>
      </c>
      <c r="C12" s="16"/>
      <c r="D12" s="15" t="s">
        <v>5</v>
      </c>
      <c r="E12" s="16"/>
    </row>
    <row r="13" spans="1:10" s="7" customFormat="1" ht="45" x14ac:dyDescent="0.25">
      <c r="B13" s="13" t="s">
        <v>24</v>
      </c>
      <c r="C13" s="13" t="s">
        <v>18</v>
      </c>
      <c r="D13" s="13" t="s">
        <v>30</v>
      </c>
      <c r="E13" s="13" t="s">
        <v>18</v>
      </c>
    </row>
    <row r="14" spans="1:10" x14ac:dyDescent="0.25">
      <c r="A14" s="8" t="s">
        <v>14</v>
      </c>
      <c r="B14" s="9" t="str">
        <f>IF(B5&gt;0,"",IF(B4="","",IF(B4=0,"",IF($D$10="","",ROUND(IF($B$4="",0,$D$10*$B$4),1)))))</f>
        <v/>
      </c>
      <c r="C14" s="9" t="str">
        <f>IF($B$5="","",IF($B$5=0,"",IF($D$11="","",ROUND(IF($B$4="",0,($D$11/1850)*$B$4)+IF($B$5="",0,$B$5*$D$11/12),1))))</f>
        <v/>
      </c>
      <c r="D14" s="9" t="str">
        <f>IF(C5&gt;0,"",IF(C4="","",IF(C4=0,"",IF($C$6="","",ROUND(IF($C$4="",0,$C$4*($C6-D9)/1950),1)))))</f>
        <v/>
      </c>
      <c r="E14" s="9" t="str">
        <f>IF($C$5="","",IF($C$5=0,"",IF($C$6="","",ROUND(IF($C$4="",0,($C$6-D9)/1850*$C$4)+IF($C$5="",0,$C$5*($C$6-D9)/12),1))))</f>
        <v/>
      </c>
    </row>
    <row r="15" spans="1:10" x14ac:dyDescent="0.25">
      <c r="A15" s="8" t="s">
        <v>38</v>
      </c>
      <c r="B15" s="9" t="str">
        <f>IF(B5&gt;0,"",IF(B4="","",IF(B4=0,"",IF($B$6="","",ROUND(IF(($A$3-$B$8)&gt;=60,IF($B$4="",0,$D$4*$B$4*(VLOOKUP(B6,'Lønnstabell og nedtrekksmenyer1'!A:B,2,FALSE))),IF($B$4="",0,$D$5*$H$4*(B6-D9)/1950)),1)))))</f>
        <v/>
      </c>
      <c r="C15" s="8" t="str">
        <f>IF(C14="","",IF(IF($B$5=0,0,IF($B$5=0,0,IF($D$10=0,0,ROUND(IF(($A$3-$B$8)&gt;=60,$C$14*$D$4),1))))+IF($C$19="",0,$C$19*14.2)=0,"",IF($B$5=0,0,IF($B$5=0,0,IF($D$10=0,0,ROUND(IF(($A$3-$B$8)&gt;=60,$C$14*$D$4),1))))))</f>
        <v/>
      </c>
      <c r="D15" s="9" t="str">
        <f>IF(C5&gt;0,"",IF(C4="","",IF(C4=0,"",IF($C$6="","",ROUND(IF(($A$3-$C$8)&gt;=60,IF($C$4="",0,$D$4*$C$4*($C$6-$D$9)/1950),IF($C$4="",0,$D$5*$H$4*(C6-D9)/1950)),1)))))</f>
        <v/>
      </c>
      <c r="E15" s="9" t="str">
        <f>IF(C5="","",IF(C5=0,"",IF(C6="","",ROUND(IF(($A$3-$C$8)&gt;=60,$E$14*$D$4,),1))))</f>
        <v/>
      </c>
    </row>
    <row r="16" spans="1:10" x14ac:dyDescent="0.25">
      <c r="A16" s="8" t="s">
        <v>39</v>
      </c>
      <c r="B16" s="9" t="str">
        <f>IF(B5&gt;0,"",IF(B4="","",IF(B4=0,"",IF($B$6="","",ROUND(IF(($A$3-$B$8)&lt;60,IF($B$4="",0,$D$5*$B$4*(VLOOKUP(B6,'Lønnstabell og nedtrekksmenyer1'!A:B,2,FALSE))),IF($B$4="",0,$D$5*$H$4*(B6-D9)/1950)),1)))))</f>
        <v/>
      </c>
      <c r="C16" s="8" t="str">
        <f>IF(C14="","",IF(IF($B$5=0,0,IF($B$5=0,0,IF($D$10=0,0,ROUND(IF(($A$3-$B$8)&lt;60,$C$14*$D$5),1))))+IF($C$19="",0,$C$19*14.2)=0,"",IF($B$5=0,0,IF($B$5=0,0,IF($D$10=0,0,ROUND(IF(($A$3-$B$8)&lt;60,$C$14*$D$5),1))))))</f>
        <v/>
      </c>
      <c r="D16" s="9" t="str">
        <f>IF(C5&gt;0,"",IF(C4="","",IF(C4=0,"",IF($C$6="","",ROUND(IF(($A$3-$C$8)&lt;60,IF($C$4="",0,$D$5*$C$4*($C$6-$D$9)/1950),IF($C$4="",0,$D$5*$H$4*(C6-D9)/1950)),1)))))</f>
        <v/>
      </c>
      <c r="E16" s="9" t="str">
        <f>IF(C5="","",IF(C5=0,"",IF(C6="","",ROUND(IF(($A$3-$C$8)&lt;60,$E$14*$D$5),1))))</f>
        <v/>
      </c>
    </row>
    <row r="17" spans="1:6" x14ac:dyDescent="0.25">
      <c r="A17" s="8" t="s">
        <v>26</v>
      </c>
      <c r="B17" s="9" t="str">
        <f>IF(B4="","",IF(B5&gt;0,"",IF($B$6="","",IF(B9="NEI",0,ROUND(IF(($B$4/(1950/12))+$B$5&gt;=0.2,IF($B$4="",0,$D$6*$B$4*$D$10)),1)))))</f>
        <v/>
      </c>
      <c r="C17" s="9" t="str">
        <f>IF(B5="","",IF(B5=0,"",IF($B$6="","",IF(B9="NEI",0,C14*$D$6))))</f>
        <v/>
      </c>
      <c r="D17" s="9" t="str">
        <f>IF(C4="","",IF(C5&gt;0,"",IF($C$6="","",IF(C9="NEI",0,ROUND(IF(($C$4/(1950/12))&gt;=0.2,IF($C$4="",0,$D$6*$C$4*(C6-D9)/1950)),1)))))</f>
        <v/>
      </c>
      <c r="E17" s="9" t="str">
        <f>IF(C5="","",IF(C5=0,"",IF($C$6="","",IF(C9="NEI",0,IF(C5+(C4/1850)*12&gt;=0.2,$E$14*$D$6,0)))))</f>
        <v/>
      </c>
      <c r="F17" s="30"/>
    </row>
    <row r="18" spans="1:6" x14ac:dyDescent="0.25">
      <c r="A18" s="8" t="s">
        <v>25</v>
      </c>
      <c r="B18" s="9" t="str">
        <f>IF(B4="","",IF(B5&gt;0,"",IF($B$9="NEI",0,SUM(B14:B17)*D8)))</f>
        <v/>
      </c>
      <c r="C18" s="9" t="str">
        <f>IF(B5="","",IF(B5=0,"",IF($B$9="NEI",0,SUM(C14:C17)*D8)))</f>
        <v/>
      </c>
      <c r="D18" s="9" t="str">
        <f>IF(C4="","",IF(SUM(C4:C8)=0,"",IF(C5&gt;0,"",IF($C$9="NEI",0,SUM(D14:D17)*D8))))</f>
        <v/>
      </c>
      <c r="E18" s="9" t="str">
        <f>IF(C5="","",IF(C5=0,"",IF($C$9="NEI",0,SUM(E14:E17)*D8)))</f>
        <v/>
      </c>
    </row>
    <row r="19" spans="1:6" x14ac:dyDescent="0.25">
      <c r="A19" s="8" t="s">
        <v>32</v>
      </c>
      <c r="B19" s="9" t="str">
        <f>IF(B14="","",IF(B4="","",IF($B$7&gt;0,(((VLOOKUP($B$6,'Lønnstabell og nedtrekksmenyer'!$A:$C,3,FALSE))-400)/1850)*$B$7)))</f>
        <v/>
      </c>
      <c r="C19" s="9" t="str">
        <f>IF(B7="","",IF($B$7&gt;0,(((VLOOKUP($B$6,'Lønnstabell og nedtrekksmenyer'!$A:$C,3,FALSE))-400)/1850)*$B$7))</f>
        <v/>
      </c>
      <c r="D19" s="9" t="str">
        <f>IF(D14="","",IF($C$7&gt;0,((($C$6))-400)/1850)*$C$7)</f>
        <v/>
      </c>
      <c r="E19" s="9" t="str">
        <f>IF(C7="","",IF($C$7&gt;0,((($C$6))-400)/1850)*$C$7)</f>
        <v/>
      </c>
    </row>
    <row r="20" spans="1:6" x14ac:dyDescent="0.25">
      <c r="A20" s="8" t="s">
        <v>34</v>
      </c>
      <c r="B20" s="9" t="str">
        <f ca="1">IF(B19="","",IF(YEAR(TODAY())-$B$8&gt;=60,$D$4*B19,B19*$D$5))</f>
        <v/>
      </c>
      <c r="C20" s="9" t="str">
        <f ca="1">IF(C19="","",IF(YEAR(TODAY())-$B$8&gt;=60,$D$4*C19,C19*$D$5))</f>
        <v/>
      </c>
      <c r="D20" s="9" t="str">
        <f ca="1">IF(D19="","",IF(YEAR(TODAY())-$C$8&gt;=60,$D$4*D19,D19*$D$5))</f>
        <v/>
      </c>
      <c r="E20" s="9" t="str">
        <f ca="1">IF(E19="","",IF(YEAR(TODAY())-$C$8&gt;=60,$D$4*E19,E19*$D$5))</f>
        <v/>
      </c>
    </row>
    <row r="21" spans="1:6" x14ac:dyDescent="0.25">
      <c r="A21" s="8" t="s">
        <v>35</v>
      </c>
      <c r="B21" s="9" t="str">
        <f ca="1">IF(B20="","",SUM(B19:B20)*$D$8)</f>
        <v/>
      </c>
      <c r="C21" s="9" t="str">
        <f ca="1">IF(C20="","",SUM(C19:C20)*$D$8)</f>
        <v/>
      </c>
      <c r="D21" s="9" t="str">
        <f ca="1">IF(D20="","",SUM(D19:D20)*$D$8)</f>
        <v/>
      </c>
      <c r="E21" s="9" t="str">
        <f ca="1">IF(E20="","",SUM(E19:E20)*$D$8)</f>
        <v/>
      </c>
    </row>
    <row r="22" spans="1:6" x14ac:dyDescent="0.25">
      <c r="A22" s="8" t="s">
        <v>0</v>
      </c>
      <c r="B22" s="11" t="str">
        <f>IF(B4="","",IF(B5&gt;0,"",IF($B$6="","",SUM($B$14:$B$19))))</f>
        <v/>
      </c>
      <c r="C22" s="11" t="str">
        <f>IF(B5="","",IF(B5=0,"",IF($B$6="","",SUM($C$14:$C$19))))</f>
        <v/>
      </c>
      <c r="D22" s="11" t="str">
        <f>IF(C4="","",IF(C5&gt;0,"",IF($C$6="","",SUM($D$14:$D$19))))</f>
        <v/>
      </c>
      <c r="E22" s="11" t="str">
        <f>IF(C5="","",IF(C5=0,"",IF($C$6="","",SUM($E$14:$E$19))))</f>
        <v/>
      </c>
    </row>
    <row r="23" spans="1:6" x14ac:dyDescent="0.25">
      <c r="A23" s="8" t="s">
        <v>15</v>
      </c>
      <c r="B23" s="11" t="str">
        <f>IF(B4="","",IF(B5&gt;0,"",IF($B$6="","",SUM($B$15:$B$19))))</f>
        <v/>
      </c>
      <c r="C23" s="11" t="str">
        <f>IF($B$6="","",IF(SUM($C$15:$C$19)=0,"",SUM($C$15:$C$19)))</f>
        <v/>
      </c>
      <c r="D23" s="11" t="str">
        <f>IF(C4="","",IF(C5&gt;0,"",IF($C$6="","",SUM($D$15:$D$19))))</f>
        <v/>
      </c>
      <c r="E23" s="11" t="str">
        <f>IF($C$6="","",IF(SUM($E$15:$E$19)=0,"",SUM($E$15:$E$19)))</f>
        <v/>
      </c>
    </row>
    <row r="25" spans="1:6" x14ac:dyDescent="0.25">
      <c r="C25" s="5" t="s">
        <v>17</v>
      </c>
    </row>
    <row r="26" spans="1:6" x14ac:dyDescent="0.25">
      <c r="C26" s="5" t="s">
        <v>29</v>
      </c>
    </row>
  </sheetData>
  <sheetProtection selectLockedCells="1"/>
  <mergeCells count="2">
    <mergeCell ref="E6:J6"/>
    <mergeCell ref="E7:J7"/>
  </mergeCells>
  <dataValidations count="1">
    <dataValidation type="list" allowBlank="1" showInputMessage="1" showErrorMessage="1" sqref="C10" xr:uid="{00000000-0002-0000-0000-000000000000}">
      <formula1>$J$4:$J$5</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'Lønnstabell og nedtrekksmenyer'!$J$2:$J$3</xm:f>
          </x14:formula1>
          <xm:sqref>B9:C9</xm:sqref>
        </x14:dataValidation>
        <x14:dataValidation type="list" allowBlank="1" showInputMessage="1" showErrorMessage="1" xr:uid="{00000000-0002-0000-0000-000002000000}">
          <x14:formula1>
            <xm:f>'Lønnstabell og nedtrekksmenyer1'!$A$3:$A85</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0B270-39F4-486B-ABC2-B71A93D5FA67}">
  <dimension ref="A1:C85"/>
  <sheetViews>
    <sheetView topLeftCell="A22" workbookViewId="0">
      <selection activeCell="C45" sqref="C45"/>
    </sheetView>
  </sheetViews>
  <sheetFormatPr baseColWidth="10" defaultRowHeight="15" x14ac:dyDescent="0.25"/>
  <cols>
    <col min="2" max="2" width="11.7109375" style="29" bestFit="1" customWidth="1"/>
    <col min="3" max="3" width="14" bestFit="1" customWidth="1"/>
  </cols>
  <sheetData>
    <row r="1" spans="1:3" x14ac:dyDescent="0.25">
      <c r="B1" s="29" t="s">
        <v>40</v>
      </c>
      <c r="C1" t="s">
        <v>41</v>
      </c>
    </row>
    <row r="2" spans="1:3" x14ac:dyDescent="0.25">
      <c r="B2" s="29" t="s">
        <v>6</v>
      </c>
      <c r="C2" s="29" t="s">
        <v>6</v>
      </c>
    </row>
    <row r="3" spans="1:3" x14ac:dyDescent="0.25">
      <c r="A3">
        <v>19</v>
      </c>
      <c r="B3" s="29">
        <v>154.5</v>
      </c>
      <c r="C3" s="31">
        <v>301600</v>
      </c>
    </row>
    <row r="4" spans="1:3" x14ac:dyDescent="0.25">
      <c r="A4">
        <v>20</v>
      </c>
      <c r="B4" s="29">
        <v>156.30000000000001</v>
      </c>
      <c r="C4" s="31">
        <v>305100</v>
      </c>
    </row>
    <row r="5" spans="1:3" x14ac:dyDescent="0.25">
      <c r="A5">
        <v>21</v>
      </c>
      <c r="B5" s="29">
        <v>158.30000000000001</v>
      </c>
      <c r="C5" s="31">
        <v>309000</v>
      </c>
    </row>
    <row r="6" spans="1:3" x14ac:dyDescent="0.25">
      <c r="A6">
        <v>22</v>
      </c>
      <c r="B6" s="29">
        <v>160.1</v>
      </c>
      <c r="C6" s="31">
        <v>312600</v>
      </c>
    </row>
    <row r="7" spans="1:3" x14ac:dyDescent="0.25">
      <c r="A7">
        <v>23</v>
      </c>
      <c r="B7" s="29">
        <v>162.1</v>
      </c>
      <c r="C7" s="31">
        <v>316500</v>
      </c>
    </row>
    <row r="8" spans="1:3" x14ac:dyDescent="0.25">
      <c r="A8">
        <v>24</v>
      </c>
      <c r="B8" s="29">
        <v>164.1</v>
      </c>
      <c r="C8" s="31">
        <v>320400</v>
      </c>
    </row>
    <row r="9" spans="1:3" x14ac:dyDescent="0.25">
      <c r="A9">
        <v>25</v>
      </c>
      <c r="B9" s="29">
        <v>166.3</v>
      </c>
      <c r="C9" s="31">
        <v>324600</v>
      </c>
    </row>
    <row r="10" spans="1:3" x14ac:dyDescent="0.25">
      <c r="A10">
        <v>26</v>
      </c>
      <c r="B10" s="29">
        <v>168.4</v>
      </c>
      <c r="C10" s="31">
        <v>328800</v>
      </c>
    </row>
    <row r="11" spans="1:3" x14ac:dyDescent="0.25">
      <c r="A11">
        <v>27</v>
      </c>
      <c r="B11" s="29">
        <v>170.5</v>
      </c>
      <c r="C11" s="31">
        <v>332800</v>
      </c>
    </row>
    <row r="12" spans="1:3" x14ac:dyDescent="0.25">
      <c r="A12">
        <v>28</v>
      </c>
      <c r="B12" s="29">
        <v>172.5</v>
      </c>
      <c r="C12" s="31">
        <v>336800</v>
      </c>
    </row>
    <row r="13" spans="1:3" x14ac:dyDescent="0.25">
      <c r="A13">
        <v>29</v>
      </c>
      <c r="B13" s="29">
        <v>174.4</v>
      </c>
      <c r="C13" s="31">
        <v>340500</v>
      </c>
    </row>
    <row r="14" spans="1:3" x14ac:dyDescent="0.25">
      <c r="A14">
        <v>30</v>
      </c>
      <c r="B14" s="29">
        <v>176.5</v>
      </c>
      <c r="C14" s="31">
        <v>344500</v>
      </c>
    </row>
    <row r="15" spans="1:3" x14ac:dyDescent="0.25">
      <c r="A15">
        <v>31</v>
      </c>
      <c r="B15" s="29">
        <v>178.3</v>
      </c>
      <c r="C15" s="31">
        <v>348100</v>
      </c>
    </row>
    <row r="16" spans="1:3" x14ac:dyDescent="0.25">
      <c r="A16">
        <v>32</v>
      </c>
      <c r="B16" s="29">
        <v>180.4</v>
      </c>
      <c r="C16" s="31">
        <v>352200</v>
      </c>
    </row>
    <row r="17" spans="1:3" x14ac:dyDescent="0.25">
      <c r="A17">
        <v>33</v>
      </c>
      <c r="B17" s="29">
        <v>182.4</v>
      </c>
      <c r="C17" s="31">
        <v>356100</v>
      </c>
    </row>
    <row r="18" spans="1:3" x14ac:dyDescent="0.25">
      <c r="A18">
        <v>34</v>
      </c>
      <c r="B18" s="29">
        <v>184.6</v>
      </c>
      <c r="C18" s="31">
        <v>360300</v>
      </c>
    </row>
    <row r="19" spans="1:3" x14ac:dyDescent="0.25">
      <c r="A19">
        <v>35</v>
      </c>
      <c r="B19" s="29">
        <v>186.7</v>
      </c>
      <c r="C19" s="31">
        <v>364400</v>
      </c>
    </row>
    <row r="20" spans="1:3" x14ac:dyDescent="0.25">
      <c r="A20">
        <v>36</v>
      </c>
      <c r="B20" s="29">
        <v>188.9</v>
      </c>
      <c r="C20" s="31">
        <v>368700</v>
      </c>
    </row>
    <row r="21" spans="1:3" x14ac:dyDescent="0.25">
      <c r="A21">
        <v>37</v>
      </c>
      <c r="B21" s="29">
        <v>191.3</v>
      </c>
      <c r="C21" s="31">
        <v>373400</v>
      </c>
    </row>
    <row r="22" spans="1:3" x14ac:dyDescent="0.25">
      <c r="A22">
        <v>38</v>
      </c>
      <c r="B22" s="29">
        <v>193.7</v>
      </c>
      <c r="C22" s="31">
        <v>378200</v>
      </c>
    </row>
    <row r="23" spans="1:3" x14ac:dyDescent="0.25">
      <c r="A23">
        <v>39</v>
      </c>
      <c r="B23" s="29">
        <v>196.2</v>
      </c>
      <c r="C23" s="31">
        <v>382900</v>
      </c>
    </row>
    <row r="24" spans="1:3" x14ac:dyDescent="0.25">
      <c r="A24">
        <v>40</v>
      </c>
      <c r="B24" s="29">
        <v>198.7</v>
      </c>
      <c r="C24" s="31">
        <v>387900</v>
      </c>
    </row>
    <row r="25" spans="1:3" x14ac:dyDescent="0.25">
      <c r="A25">
        <v>41</v>
      </c>
      <c r="B25" s="29">
        <v>201.3</v>
      </c>
      <c r="C25" s="31">
        <v>393000</v>
      </c>
    </row>
    <row r="26" spans="1:3" x14ac:dyDescent="0.25">
      <c r="A26">
        <v>42</v>
      </c>
      <c r="B26" s="29">
        <v>204.3</v>
      </c>
      <c r="C26" s="31">
        <v>398800</v>
      </c>
    </row>
    <row r="27" spans="1:3" x14ac:dyDescent="0.25">
      <c r="A27">
        <v>43</v>
      </c>
      <c r="B27" s="29">
        <v>207.2</v>
      </c>
      <c r="C27" s="31">
        <v>404400</v>
      </c>
    </row>
    <row r="28" spans="1:3" x14ac:dyDescent="0.25">
      <c r="A28">
        <v>44</v>
      </c>
      <c r="B28" s="29">
        <v>210.3</v>
      </c>
      <c r="C28" s="31">
        <v>410400</v>
      </c>
    </row>
    <row r="29" spans="1:3" x14ac:dyDescent="0.25">
      <c r="A29">
        <v>45</v>
      </c>
      <c r="B29" s="29">
        <v>213.3</v>
      </c>
      <c r="C29" s="31">
        <v>416400</v>
      </c>
    </row>
    <row r="30" spans="1:3" x14ac:dyDescent="0.25">
      <c r="A30">
        <v>46</v>
      </c>
      <c r="B30" s="29">
        <v>216.5</v>
      </c>
      <c r="C30" s="31">
        <v>422600</v>
      </c>
    </row>
    <row r="31" spans="1:3" x14ac:dyDescent="0.25">
      <c r="A31">
        <v>47</v>
      </c>
      <c r="B31" s="29">
        <v>220.6</v>
      </c>
      <c r="C31" s="31">
        <v>430500</v>
      </c>
    </row>
    <row r="32" spans="1:3" x14ac:dyDescent="0.25">
      <c r="A32">
        <v>48</v>
      </c>
      <c r="B32" s="29">
        <v>224.1</v>
      </c>
      <c r="C32" s="31">
        <v>437400</v>
      </c>
    </row>
    <row r="33" spans="1:3" x14ac:dyDescent="0.25">
      <c r="A33">
        <v>49</v>
      </c>
      <c r="B33" s="29">
        <v>227.8</v>
      </c>
      <c r="C33" s="31">
        <v>444700</v>
      </c>
    </row>
    <row r="34" spans="1:3" x14ac:dyDescent="0.25">
      <c r="A34">
        <v>50</v>
      </c>
      <c r="B34" s="29">
        <v>231.4</v>
      </c>
      <c r="C34" s="31">
        <v>451700</v>
      </c>
    </row>
    <row r="35" spans="1:3" x14ac:dyDescent="0.25">
      <c r="A35">
        <v>51</v>
      </c>
      <c r="B35" s="29">
        <v>235.1</v>
      </c>
      <c r="C35" s="31">
        <v>458900</v>
      </c>
    </row>
    <row r="36" spans="1:3" x14ac:dyDescent="0.25">
      <c r="A36">
        <v>52</v>
      </c>
      <c r="B36" s="29">
        <v>239</v>
      </c>
      <c r="C36" s="31">
        <v>466500</v>
      </c>
    </row>
    <row r="37" spans="1:3" x14ac:dyDescent="0.25">
      <c r="A37">
        <v>53</v>
      </c>
      <c r="B37" s="29">
        <v>243.1</v>
      </c>
      <c r="C37" s="31">
        <v>474500</v>
      </c>
    </row>
    <row r="38" spans="1:3" x14ac:dyDescent="0.25">
      <c r="A38">
        <v>54</v>
      </c>
      <c r="B38" s="29">
        <v>247.1</v>
      </c>
      <c r="C38" s="31">
        <v>482200</v>
      </c>
    </row>
    <row r="39" spans="1:3" x14ac:dyDescent="0.25">
      <c r="A39">
        <v>55</v>
      </c>
      <c r="B39" s="29">
        <v>251.4</v>
      </c>
      <c r="C39" s="31">
        <v>490600</v>
      </c>
    </row>
    <row r="40" spans="1:3" x14ac:dyDescent="0.25">
      <c r="A40">
        <v>56</v>
      </c>
      <c r="B40" s="29">
        <v>255.6</v>
      </c>
      <c r="C40" s="31">
        <v>498800</v>
      </c>
    </row>
    <row r="41" spans="1:3" x14ac:dyDescent="0.25">
      <c r="A41">
        <v>57</v>
      </c>
      <c r="B41" s="29">
        <v>260</v>
      </c>
      <c r="C41" s="31">
        <v>507400</v>
      </c>
    </row>
    <row r="42" spans="1:3" x14ac:dyDescent="0.25">
      <c r="A42">
        <v>58</v>
      </c>
      <c r="B42" s="29">
        <v>264.60000000000002</v>
      </c>
      <c r="C42" s="31">
        <v>516400</v>
      </c>
    </row>
    <row r="43" spans="1:3" x14ac:dyDescent="0.25">
      <c r="A43">
        <v>59</v>
      </c>
      <c r="B43" s="29">
        <v>269.5</v>
      </c>
      <c r="C43" s="31">
        <v>526000</v>
      </c>
    </row>
    <row r="44" spans="1:3" x14ac:dyDescent="0.25">
      <c r="A44">
        <v>60</v>
      </c>
      <c r="B44" s="29">
        <v>274.3</v>
      </c>
      <c r="C44" s="31">
        <v>535200</v>
      </c>
    </row>
    <row r="45" spans="1:3" x14ac:dyDescent="0.25">
      <c r="A45">
        <v>61</v>
      </c>
      <c r="B45" s="29">
        <v>279.39999999999998</v>
      </c>
      <c r="C45" s="31">
        <v>545300</v>
      </c>
    </row>
    <row r="46" spans="1:3" x14ac:dyDescent="0.25">
      <c r="A46">
        <v>62</v>
      </c>
      <c r="B46" s="29">
        <v>284.8</v>
      </c>
      <c r="C46" s="31">
        <v>555800</v>
      </c>
    </row>
    <row r="47" spans="1:3" x14ac:dyDescent="0.25">
      <c r="A47">
        <v>63</v>
      </c>
      <c r="B47" s="29">
        <v>290.39999999999998</v>
      </c>
      <c r="C47" s="31">
        <v>566700</v>
      </c>
    </row>
    <row r="48" spans="1:3" x14ac:dyDescent="0.25">
      <c r="A48">
        <v>64</v>
      </c>
      <c r="B48" s="29">
        <v>295</v>
      </c>
      <c r="C48" s="31">
        <v>575600</v>
      </c>
    </row>
    <row r="49" spans="1:3" x14ac:dyDescent="0.25">
      <c r="A49">
        <v>65</v>
      </c>
      <c r="B49" s="29">
        <v>300.60000000000002</v>
      </c>
      <c r="C49" s="31">
        <v>586500</v>
      </c>
    </row>
    <row r="50" spans="1:3" x14ac:dyDescent="0.25">
      <c r="A50">
        <v>66</v>
      </c>
      <c r="B50" s="29">
        <v>305.89999999999998</v>
      </c>
      <c r="C50" s="31">
        <v>597000</v>
      </c>
    </row>
    <row r="51" spans="1:3" x14ac:dyDescent="0.25">
      <c r="A51">
        <v>67</v>
      </c>
      <c r="B51" s="29">
        <v>311.7</v>
      </c>
      <c r="C51" s="31">
        <v>608200</v>
      </c>
    </row>
    <row r="52" spans="1:3" x14ac:dyDescent="0.25">
      <c r="A52">
        <v>68</v>
      </c>
      <c r="B52" s="29">
        <v>317</v>
      </c>
      <c r="C52" s="31">
        <v>618600</v>
      </c>
    </row>
    <row r="53" spans="1:3" x14ac:dyDescent="0.25">
      <c r="A53">
        <v>69</v>
      </c>
      <c r="B53" s="29">
        <v>323.10000000000002</v>
      </c>
      <c r="C53" s="31">
        <v>630500</v>
      </c>
    </row>
    <row r="54" spans="1:3" x14ac:dyDescent="0.25">
      <c r="A54">
        <v>70</v>
      </c>
      <c r="B54" s="29">
        <v>329.5</v>
      </c>
      <c r="C54" s="31">
        <v>643000</v>
      </c>
    </row>
    <row r="55" spans="1:3" x14ac:dyDescent="0.25">
      <c r="A55">
        <v>71</v>
      </c>
      <c r="B55" s="29">
        <v>337.4</v>
      </c>
      <c r="C55" s="31">
        <v>658300</v>
      </c>
    </row>
    <row r="56" spans="1:3" x14ac:dyDescent="0.25">
      <c r="A56">
        <v>72</v>
      </c>
      <c r="B56" s="29">
        <v>343.4</v>
      </c>
      <c r="C56" s="31">
        <v>670100</v>
      </c>
    </row>
    <row r="57" spans="1:3" x14ac:dyDescent="0.25">
      <c r="A57">
        <v>73</v>
      </c>
      <c r="B57" s="29">
        <v>349.5</v>
      </c>
      <c r="C57" s="31">
        <v>682000</v>
      </c>
    </row>
    <row r="58" spans="1:3" x14ac:dyDescent="0.25">
      <c r="A58">
        <v>74</v>
      </c>
      <c r="B58" s="29">
        <v>355.9</v>
      </c>
      <c r="C58" s="31">
        <v>694400</v>
      </c>
    </row>
    <row r="59" spans="1:3" x14ac:dyDescent="0.25">
      <c r="A59">
        <v>75</v>
      </c>
      <c r="B59" s="29">
        <v>362.9</v>
      </c>
      <c r="C59" s="31">
        <v>708000</v>
      </c>
    </row>
    <row r="60" spans="1:3" x14ac:dyDescent="0.25">
      <c r="A60">
        <v>76</v>
      </c>
      <c r="B60" s="29">
        <v>372.3</v>
      </c>
      <c r="C60" s="31">
        <v>726400</v>
      </c>
    </row>
    <row r="61" spans="1:3" x14ac:dyDescent="0.25">
      <c r="A61">
        <v>77</v>
      </c>
      <c r="B61" s="29">
        <v>381.6</v>
      </c>
      <c r="C61" s="31">
        <v>744600</v>
      </c>
    </row>
    <row r="62" spans="1:3" x14ac:dyDescent="0.25">
      <c r="A62">
        <v>78</v>
      </c>
      <c r="B62" s="29">
        <v>393.9</v>
      </c>
      <c r="C62" s="31">
        <v>768500</v>
      </c>
    </row>
    <row r="63" spans="1:3" x14ac:dyDescent="0.25">
      <c r="A63">
        <v>79</v>
      </c>
      <c r="B63" s="29">
        <v>406.3</v>
      </c>
      <c r="C63" s="31">
        <v>792700</v>
      </c>
    </row>
    <row r="64" spans="1:3" x14ac:dyDescent="0.25">
      <c r="A64">
        <v>80</v>
      </c>
      <c r="B64" s="29">
        <v>418.8</v>
      </c>
      <c r="C64" s="31">
        <v>817000</v>
      </c>
    </row>
    <row r="65" spans="1:3" x14ac:dyDescent="0.25">
      <c r="A65">
        <v>81</v>
      </c>
      <c r="B65" s="29">
        <v>431</v>
      </c>
      <c r="C65" s="31">
        <v>840900</v>
      </c>
    </row>
    <row r="66" spans="1:3" x14ac:dyDescent="0.25">
      <c r="A66">
        <v>82</v>
      </c>
      <c r="B66" s="29">
        <v>442.9</v>
      </c>
      <c r="C66" s="31">
        <v>864100</v>
      </c>
    </row>
    <row r="67" spans="1:3" x14ac:dyDescent="0.25">
      <c r="A67">
        <v>83</v>
      </c>
      <c r="B67" s="29">
        <v>454.7</v>
      </c>
      <c r="C67" s="31">
        <v>887000</v>
      </c>
    </row>
    <row r="68" spans="1:3" x14ac:dyDescent="0.25">
      <c r="A68">
        <v>84</v>
      </c>
      <c r="B68" s="29">
        <v>466.5</v>
      </c>
      <c r="C68" s="31">
        <v>910000</v>
      </c>
    </row>
    <row r="69" spans="1:3" x14ac:dyDescent="0.25">
      <c r="A69">
        <v>85</v>
      </c>
      <c r="B69" s="29">
        <v>481.3</v>
      </c>
      <c r="C69" s="31">
        <v>938900</v>
      </c>
    </row>
    <row r="70" spans="1:3" x14ac:dyDescent="0.25">
      <c r="A70">
        <v>86</v>
      </c>
      <c r="B70" s="29">
        <v>495.9</v>
      </c>
      <c r="C70" s="31">
        <v>967400</v>
      </c>
    </row>
    <row r="71" spans="1:3" x14ac:dyDescent="0.25">
      <c r="A71">
        <v>87</v>
      </c>
      <c r="B71" s="29">
        <v>510.9</v>
      </c>
      <c r="C71" s="31">
        <v>996600</v>
      </c>
    </row>
    <row r="72" spans="1:3" x14ac:dyDescent="0.25">
      <c r="A72">
        <v>88</v>
      </c>
      <c r="B72" s="29">
        <v>522.6</v>
      </c>
      <c r="C72" s="31">
        <v>1019400</v>
      </c>
    </row>
    <row r="73" spans="1:3" x14ac:dyDescent="0.25">
      <c r="A73">
        <v>89</v>
      </c>
      <c r="B73" s="29">
        <v>534.4</v>
      </c>
      <c r="C73" s="31">
        <v>1042400</v>
      </c>
    </row>
    <row r="74" spans="1:3" x14ac:dyDescent="0.25">
      <c r="A74">
        <v>90</v>
      </c>
      <c r="B74" s="29">
        <v>546.20000000000005</v>
      </c>
      <c r="C74" s="31">
        <v>1065400</v>
      </c>
    </row>
    <row r="75" spans="1:3" x14ac:dyDescent="0.25">
      <c r="A75">
        <v>91</v>
      </c>
      <c r="B75" s="29">
        <v>558.1</v>
      </c>
      <c r="C75" s="31">
        <v>1088700</v>
      </c>
    </row>
    <row r="76" spans="1:3" x14ac:dyDescent="0.25">
      <c r="A76">
        <v>92</v>
      </c>
      <c r="B76" s="29">
        <v>569.79999999999995</v>
      </c>
      <c r="C76" s="31">
        <v>1111500</v>
      </c>
    </row>
    <row r="77" spans="1:3" x14ac:dyDescent="0.25">
      <c r="A77">
        <v>93</v>
      </c>
      <c r="B77" s="29">
        <v>581.6</v>
      </c>
      <c r="C77" s="31">
        <v>1134600</v>
      </c>
    </row>
    <row r="78" spans="1:3" x14ac:dyDescent="0.25">
      <c r="A78">
        <v>94</v>
      </c>
      <c r="B78" s="29">
        <v>593.4</v>
      </c>
      <c r="C78" s="31">
        <v>1157600</v>
      </c>
    </row>
    <row r="79" spans="1:3" x14ac:dyDescent="0.25">
      <c r="A79">
        <v>95</v>
      </c>
      <c r="B79" s="29">
        <v>605.29999999999995</v>
      </c>
      <c r="C79" s="31">
        <v>1180800</v>
      </c>
    </row>
    <row r="80" spans="1:3" x14ac:dyDescent="0.25">
      <c r="A80">
        <v>96</v>
      </c>
      <c r="B80" s="29">
        <v>616.9</v>
      </c>
      <c r="C80" s="31">
        <v>1203300</v>
      </c>
    </row>
    <row r="81" spans="1:3" x14ac:dyDescent="0.25">
      <c r="A81">
        <v>97</v>
      </c>
      <c r="B81" s="29">
        <v>628.5</v>
      </c>
      <c r="C81" s="31">
        <v>1225900</v>
      </c>
    </row>
    <row r="82" spans="1:3" x14ac:dyDescent="0.25">
      <c r="A82">
        <v>98</v>
      </c>
      <c r="B82" s="29">
        <v>640.1</v>
      </c>
      <c r="C82" s="31">
        <v>1248500</v>
      </c>
    </row>
    <row r="83" spans="1:3" x14ac:dyDescent="0.25">
      <c r="A83">
        <v>99</v>
      </c>
      <c r="B83" s="29">
        <v>651.1</v>
      </c>
      <c r="C83" s="31">
        <v>1270100</v>
      </c>
    </row>
    <row r="84" spans="1:3" x14ac:dyDescent="0.25">
      <c r="A84">
        <v>100</v>
      </c>
      <c r="B84" s="29">
        <v>662.2</v>
      </c>
      <c r="C84" s="31">
        <v>1291600</v>
      </c>
    </row>
    <row r="85" spans="1:3" x14ac:dyDescent="0.25">
      <c r="A85">
        <v>101</v>
      </c>
      <c r="B85" s="29">
        <v>673.2</v>
      </c>
      <c r="C85" s="31">
        <v>1313200</v>
      </c>
    </row>
  </sheetData>
  <sheetProtection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J87"/>
  <sheetViews>
    <sheetView workbookViewId="0">
      <selection activeCell="C7" sqref="C7"/>
    </sheetView>
  </sheetViews>
  <sheetFormatPr baseColWidth="10" defaultRowHeight="15" x14ac:dyDescent="0.25"/>
  <cols>
    <col min="2" max="3" width="12" bestFit="1" customWidth="1"/>
  </cols>
  <sheetData>
    <row r="1" spans="1:10" x14ac:dyDescent="0.25">
      <c r="A1" s="1" t="s">
        <v>6</v>
      </c>
      <c r="B1" s="1" t="s">
        <v>10</v>
      </c>
      <c r="C1" s="1" t="s">
        <v>11</v>
      </c>
      <c r="F1" s="1"/>
      <c r="G1" t="s">
        <v>8</v>
      </c>
      <c r="H1" s="1" t="s">
        <v>6</v>
      </c>
      <c r="J1" t="s">
        <v>4</v>
      </c>
    </row>
    <row r="2" spans="1:10" x14ac:dyDescent="0.25">
      <c r="A2" s="2" t="s">
        <v>2</v>
      </c>
      <c r="B2" s="3">
        <v>43586</v>
      </c>
      <c r="C2" s="3">
        <v>43586</v>
      </c>
      <c r="G2" s="1" t="s">
        <v>6</v>
      </c>
      <c r="H2" s="1" t="s">
        <v>6</v>
      </c>
      <c r="J2" t="s">
        <v>12</v>
      </c>
    </row>
    <row r="3" spans="1:10" x14ac:dyDescent="0.25">
      <c r="A3" s="2">
        <v>19</v>
      </c>
      <c r="B3">
        <f>ROUND(($C3-400)/1950,1)</f>
        <v>153.80000000000001</v>
      </c>
      <c r="C3" s="28">
        <v>300300</v>
      </c>
      <c r="G3" s="1" t="s">
        <v>5</v>
      </c>
      <c r="H3" s="1" t="s">
        <v>5</v>
      </c>
      <c r="J3" t="s">
        <v>13</v>
      </c>
    </row>
    <row r="4" spans="1:10" x14ac:dyDescent="0.25">
      <c r="A4" s="2">
        <v>20</v>
      </c>
      <c r="B4" s="1">
        <f t="shared" ref="B4:B67" si="0">ROUND(($C4-400)/1950,1)</f>
        <v>155.6</v>
      </c>
      <c r="C4" s="28">
        <v>303800</v>
      </c>
    </row>
    <row r="5" spans="1:10" x14ac:dyDescent="0.25">
      <c r="A5" s="2">
        <v>21</v>
      </c>
      <c r="B5" s="1">
        <f t="shared" si="0"/>
        <v>157.5</v>
      </c>
      <c r="C5" s="28">
        <v>307600</v>
      </c>
    </row>
    <row r="6" spans="1:10" x14ac:dyDescent="0.25">
      <c r="A6" s="2">
        <v>22</v>
      </c>
      <c r="B6" s="1">
        <f t="shared" si="0"/>
        <v>159.4</v>
      </c>
      <c r="C6" s="28">
        <v>311200</v>
      </c>
    </row>
    <row r="7" spans="1:10" x14ac:dyDescent="0.25">
      <c r="A7" s="2">
        <v>23</v>
      </c>
      <c r="B7" s="1">
        <f t="shared" si="0"/>
        <v>161.4</v>
      </c>
      <c r="C7" s="28">
        <v>315100</v>
      </c>
    </row>
    <row r="8" spans="1:10" x14ac:dyDescent="0.25">
      <c r="A8" s="2">
        <v>24</v>
      </c>
      <c r="B8" s="1">
        <f t="shared" si="0"/>
        <v>163.4</v>
      </c>
      <c r="C8" s="28">
        <v>319000</v>
      </c>
    </row>
    <row r="9" spans="1:10" x14ac:dyDescent="0.25">
      <c r="A9" s="2">
        <v>25</v>
      </c>
      <c r="B9" s="1">
        <f t="shared" si="0"/>
        <v>165.5</v>
      </c>
      <c r="C9" s="28">
        <v>323200</v>
      </c>
    </row>
    <row r="10" spans="1:10" x14ac:dyDescent="0.25">
      <c r="A10" s="2">
        <v>26</v>
      </c>
      <c r="B10" s="1">
        <f t="shared" si="0"/>
        <v>167.7</v>
      </c>
      <c r="C10" s="28">
        <v>327400</v>
      </c>
    </row>
    <row r="11" spans="1:10" x14ac:dyDescent="0.25">
      <c r="A11" s="2">
        <v>27</v>
      </c>
      <c r="B11" s="1">
        <f t="shared" si="0"/>
        <v>169.7</v>
      </c>
      <c r="C11" s="28">
        <v>331300</v>
      </c>
      <c r="F11" s="18"/>
    </row>
    <row r="12" spans="1:10" x14ac:dyDescent="0.25">
      <c r="A12" s="2">
        <v>28</v>
      </c>
      <c r="B12" s="1">
        <f t="shared" si="0"/>
        <v>171.7</v>
      </c>
      <c r="C12" s="28">
        <v>335300</v>
      </c>
    </row>
    <row r="13" spans="1:10" x14ac:dyDescent="0.25">
      <c r="A13" s="2">
        <v>29</v>
      </c>
      <c r="B13" s="1">
        <f t="shared" si="0"/>
        <v>173.6</v>
      </c>
      <c r="C13" s="28">
        <v>339000</v>
      </c>
    </row>
    <row r="14" spans="1:10" x14ac:dyDescent="0.25">
      <c r="A14" s="2">
        <v>30</v>
      </c>
      <c r="B14" s="1">
        <f t="shared" si="0"/>
        <v>175.7</v>
      </c>
      <c r="C14" s="28">
        <v>343000</v>
      </c>
    </row>
    <row r="15" spans="1:10" x14ac:dyDescent="0.25">
      <c r="A15" s="2">
        <v>31</v>
      </c>
      <c r="B15" s="1">
        <f t="shared" si="0"/>
        <v>177.5</v>
      </c>
      <c r="C15" s="28">
        <v>346600</v>
      </c>
    </row>
    <row r="16" spans="1:10" x14ac:dyDescent="0.25">
      <c r="A16" s="2">
        <v>32</v>
      </c>
      <c r="B16" s="1">
        <f t="shared" si="0"/>
        <v>179.6</v>
      </c>
      <c r="C16" s="28">
        <v>350700</v>
      </c>
    </row>
    <row r="17" spans="1:3" x14ac:dyDescent="0.25">
      <c r="A17" s="2">
        <v>33</v>
      </c>
      <c r="B17" s="1">
        <f t="shared" si="0"/>
        <v>181.6</v>
      </c>
      <c r="C17" s="28">
        <v>354500</v>
      </c>
    </row>
    <row r="18" spans="1:3" x14ac:dyDescent="0.25">
      <c r="A18" s="2">
        <v>34</v>
      </c>
      <c r="B18" s="1">
        <f t="shared" si="0"/>
        <v>183.7</v>
      </c>
      <c r="C18" s="28">
        <v>358700</v>
      </c>
    </row>
    <row r="19" spans="1:3" x14ac:dyDescent="0.25">
      <c r="A19" s="2">
        <v>35</v>
      </c>
      <c r="B19" s="1">
        <f t="shared" si="0"/>
        <v>185.8</v>
      </c>
      <c r="C19" s="28">
        <v>362800</v>
      </c>
    </row>
    <row r="20" spans="1:3" x14ac:dyDescent="0.25">
      <c r="A20" s="2">
        <v>36</v>
      </c>
      <c r="B20" s="1">
        <f t="shared" si="0"/>
        <v>188.1</v>
      </c>
      <c r="C20" s="28">
        <v>367100</v>
      </c>
    </row>
    <row r="21" spans="1:3" x14ac:dyDescent="0.25">
      <c r="A21" s="2">
        <v>37</v>
      </c>
      <c r="B21" s="1">
        <f t="shared" si="0"/>
        <v>190.5</v>
      </c>
      <c r="C21" s="28">
        <v>371800</v>
      </c>
    </row>
    <row r="22" spans="1:3" x14ac:dyDescent="0.25">
      <c r="A22" s="2">
        <v>38</v>
      </c>
      <c r="B22" s="1">
        <f t="shared" si="0"/>
        <v>192.9</v>
      </c>
      <c r="C22" s="28">
        <v>376500</v>
      </c>
    </row>
    <row r="23" spans="1:3" x14ac:dyDescent="0.25">
      <c r="A23" s="2">
        <v>39</v>
      </c>
      <c r="B23" s="1">
        <f t="shared" si="0"/>
        <v>195.3</v>
      </c>
      <c r="C23" s="28">
        <v>381200</v>
      </c>
    </row>
    <row r="24" spans="1:3" x14ac:dyDescent="0.25">
      <c r="A24" s="2">
        <v>40</v>
      </c>
      <c r="B24" s="1">
        <f t="shared" si="0"/>
        <v>197.8</v>
      </c>
      <c r="C24" s="28">
        <v>386200</v>
      </c>
    </row>
    <row r="25" spans="1:3" x14ac:dyDescent="0.25">
      <c r="A25" s="2">
        <v>41</v>
      </c>
      <c r="B25" s="1">
        <f t="shared" si="0"/>
        <v>200.5</v>
      </c>
      <c r="C25" s="28">
        <v>391300</v>
      </c>
    </row>
    <row r="26" spans="1:3" x14ac:dyDescent="0.25">
      <c r="A26" s="2">
        <v>42</v>
      </c>
      <c r="B26" s="1">
        <f t="shared" si="0"/>
        <v>203.4</v>
      </c>
      <c r="C26" s="28">
        <v>397100</v>
      </c>
    </row>
    <row r="27" spans="1:3" x14ac:dyDescent="0.25">
      <c r="A27" s="2">
        <v>43</v>
      </c>
      <c r="B27" s="1">
        <f t="shared" si="0"/>
        <v>206.3</v>
      </c>
      <c r="C27" s="28">
        <v>402600</v>
      </c>
    </row>
    <row r="28" spans="1:3" x14ac:dyDescent="0.25">
      <c r="A28" s="2">
        <v>44</v>
      </c>
      <c r="B28" s="1">
        <f t="shared" si="0"/>
        <v>209.3</v>
      </c>
      <c r="C28" s="28">
        <v>408600</v>
      </c>
    </row>
    <row r="29" spans="1:3" x14ac:dyDescent="0.25">
      <c r="A29" s="2">
        <v>45</v>
      </c>
      <c r="B29" s="1">
        <f t="shared" si="0"/>
        <v>212.4</v>
      </c>
      <c r="C29" s="28">
        <v>414600</v>
      </c>
    </row>
    <row r="30" spans="1:3" x14ac:dyDescent="0.25">
      <c r="A30" s="2">
        <v>46</v>
      </c>
      <c r="B30" s="1">
        <f t="shared" si="0"/>
        <v>215.5</v>
      </c>
      <c r="C30" s="28">
        <v>420700</v>
      </c>
    </row>
    <row r="31" spans="1:3" x14ac:dyDescent="0.25">
      <c r="A31" s="2">
        <v>47</v>
      </c>
      <c r="B31" s="1">
        <f t="shared" si="0"/>
        <v>219.4</v>
      </c>
      <c r="C31" s="28">
        <v>428200</v>
      </c>
    </row>
    <row r="32" spans="1:3" x14ac:dyDescent="0.25">
      <c r="A32" s="2">
        <v>48</v>
      </c>
      <c r="B32" s="1">
        <f t="shared" si="0"/>
        <v>222.9</v>
      </c>
      <c r="C32" s="28">
        <v>435100</v>
      </c>
    </row>
    <row r="33" spans="1:3" x14ac:dyDescent="0.25">
      <c r="A33" s="2">
        <v>49</v>
      </c>
      <c r="B33" s="1">
        <f t="shared" si="0"/>
        <v>226.6</v>
      </c>
      <c r="C33" s="28">
        <v>442300</v>
      </c>
    </row>
    <row r="34" spans="1:3" x14ac:dyDescent="0.25">
      <c r="A34" s="2">
        <v>50</v>
      </c>
      <c r="B34" s="1">
        <f t="shared" si="0"/>
        <v>230.2</v>
      </c>
      <c r="C34" s="28">
        <v>449300</v>
      </c>
    </row>
    <row r="35" spans="1:3" x14ac:dyDescent="0.25">
      <c r="A35" s="2">
        <v>51</v>
      </c>
      <c r="B35" s="1">
        <f t="shared" si="0"/>
        <v>233.8</v>
      </c>
      <c r="C35" s="28">
        <v>456400</v>
      </c>
    </row>
    <row r="36" spans="1:3" x14ac:dyDescent="0.25">
      <c r="A36" s="2">
        <v>52</v>
      </c>
      <c r="B36" s="1">
        <f t="shared" si="0"/>
        <v>237.7</v>
      </c>
      <c r="C36" s="28">
        <v>464000</v>
      </c>
    </row>
    <row r="37" spans="1:3" x14ac:dyDescent="0.25">
      <c r="A37" s="2">
        <v>53</v>
      </c>
      <c r="B37" s="1">
        <f t="shared" si="0"/>
        <v>241.8</v>
      </c>
      <c r="C37" s="28">
        <v>472000</v>
      </c>
    </row>
    <row r="38" spans="1:3" x14ac:dyDescent="0.25">
      <c r="A38" s="2">
        <v>54</v>
      </c>
      <c r="B38" s="1">
        <f t="shared" si="0"/>
        <v>245.7</v>
      </c>
      <c r="C38" s="28">
        <v>479600</v>
      </c>
    </row>
    <row r="39" spans="1:3" x14ac:dyDescent="0.25">
      <c r="A39" s="2">
        <v>55</v>
      </c>
      <c r="B39" s="1">
        <f t="shared" si="0"/>
        <v>250.1</v>
      </c>
      <c r="C39" s="28">
        <v>488000</v>
      </c>
    </row>
    <row r="40" spans="1:3" x14ac:dyDescent="0.25">
      <c r="A40" s="2">
        <v>56</v>
      </c>
      <c r="B40" s="1">
        <f t="shared" si="0"/>
        <v>254.2</v>
      </c>
      <c r="C40" s="28">
        <v>496100</v>
      </c>
    </row>
    <row r="41" spans="1:3" x14ac:dyDescent="0.25">
      <c r="A41" s="2">
        <v>57</v>
      </c>
      <c r="B41" s="1">
        <f t="shared" si="0"/>
        <v>258.60000000000002</v>
      </c>
      <c r="C41" s="28">
        <v>504700</v>
      </c>
    </row>
    <row r="42" spans="1:3" x14ac:dyDescent="0.25">
      <c r="A42" s="2">
        <v>58</v>
      </c>
      <c r="B42" s="1">
        <f t="shared" si="0"/>
        <v>263.2</v>
      </c>
      <c r="C42" s="28">
        <v>513600</v>
      </c>
    </row>
    <row r="43" spans="1:3" x14ac:dyDescent="0.25">
      <c r="A43" s="2">
        <v>59</v>
      </c>
      <c r="B43" s="1">
        <f t="shared" si="0"/>
        <v>268.10000000000002</v>
      </c>
      <c r="C43" s="28">
        <v>523200</v>
      </c>
    </row>
    <row r="44" spans="1:3" x14ac:dyDescent="0.25">
      <c r="A44" s="2">
        <v>60</v>
      </c>
      <c r="B44" s="1">
        <f t="shared" si="0"/>
        <v>272.8</v>
      </c>
      <c r="C44" s="28">
        <v>532300</v>
      </c>
    </row>
    <row r="45" spans="1:3" x14ac:dyDescent="0.25">
      <c r="A45" s="2">
        <v>61</v>
      </c>
      <c r="B45" s="1">
        <f t="shared" si="0"/>
        <v>277.89999999999998</v>
      </c>
      <c r="C45" s="28">
        <v>542400</v>
      </c>
    </row>
    <row r="46" spans="1:3" x14ac:dyDescent="0.25">
      <c r="A46" s="2">
        <v>62</v>
      </c>
      <c r="B46" s="1">
        <f t="shared" si="0"/>
        <v>283.3</v>
      </c>
      <c r="C46" s="28">
        <v>552800</v>
      </c>
    </row>
    <row r="47" spans="1:3" x14ac:dyDescent="0.25">
      <c r="A47" s="2">
        <v>63</v>
      </c>
      <c r="B47" s="1">
        <f t="shared" si="0"/>
        <v>288.89999999999998</v>
      </c>
      <c r="C47" s="28">
        <v>563700</v>
      </c>
    </row>
    <row r="48" spans="1:3" x14ac:dyDescent="0.25">
      <c r="A48" s="2">
        <v>64</v>
      </c>
      <c r="B48" s="1">
        <f t="shared" si="0"/>
        <v>293.7</v>
      </c>
      <c r="C48" s="28">
        <v>573100</v>
      </c>
    </row>
    <row r="49" spans="1:3" x14ac:dyDescent="0.25">
      <c r="A49" s="2">
        <v>65</v>
      </c>
      <c r="B49" s="1">
        <f t="shared" si="0"/>
        <v>299.2</v>
      </c>
      <c r="C49" s="28">
        <v>583900</v>
      </c>
    </row>
    <row r="50" spans="1:3" x14ac:dyDescent="0.25">
      <c r="A50" s="2">
        <v>66</v>
      </c>
      <c r="B50" s="1">
        <f t="shared" si="0"/>
        <v>304.60000000000002</v>
      </c>
      <c r="C50" s="28">
        <v>594400</v>
      </c>
    </row>
    <row r="51" spans="1:3" x14ac:dyDescent="0.25">
      <c r="A51" s="2">
        <v>67</v>
      </c>
      <c r="B51" s="1">
        <f t="shared" si="0"/>
        <v>310.3</v>
      </c>
      <c r="C51" s="28">
        <v>605500</v>
      </c>
    </row>
    <row r="52" spans="1:3" x14ac:dyDescent="0.25">
      <c r="A52" s="2">
        <v>68</v>
      </c>
      <c r="B52" s="1">
        <f t="shared" si="0"/>
        <v>315.60000000000002</v>
      </c>
      <c r="C52" s="28">
        <v>615900</v>
      </c>
    </row>
    <row r="53" spans="1:3" x14ac:dyDescent="0.25">
      <c r="A53" s="2">
        <v>69</v>
      </c>
      <c r="B53" s="1">
        <f t="shared" si="0"/>
        <v>321.7</v>
      </c>
      <c r="C53" s="28">
        <v>627700</v>
      </c>
    </row>
    <row r="54" spans="1:3" x14ac:dyDescent="0.25">
      <c r="A54" s="2">
        <v>70</v>
      </c>
      <c r="B54" s="1">
        <f t="shared" si="0"/>
        <v>328.1</v>
      </c>
      <c r="C54" s="28">
        <v>640200</v>
      </c>
    </row>
    <row r="55" spans="1:3" x14ac:dyDescent="0.25">
      <c r="A55" s="2">
        <v>71</v>
      </c>
      <c r="B55" s="1">
        <f t="shared" si="0"/>
        <v>335.9</v>
      </c>
      <c r="C55" s="28">
        <v>655400</v>
      </c>
    </row>
    <row r="56" spans="1:3" x14ac:dyDescent="0.25">
      <c r="A56" s="2">
        <v>72</v>
      </c>
      <c r="B56" s="1">
        <f t="shared" si="0"/>
        <v>341.9</v>
      </c>
      <c r="C56" s="28">
        <v>667200</v>
      </c>
    </row>
    <row r="57" spans="1:3" x14ac:dyDescent="0.25">
      <c r="A57" s="2">
        <v>73</v>
      </c>
      <c r="B57" s="1">
        <f t="shared" si="0"/>
        <v>348</v>
      </c>
      <c r="C57" s="28">
        <v>679000</v>
      </c>
    </row>
    <row r="58" spans="1:3" x14ac:dyDescent="0.25">
      <c r="A58" s="2">
        <v>74</v>
      </c>
      <c r="B58" s="1">
        <f t="shared" si="0"/>
        <v>354.4</v>
      </c>
      <c r="C58" s="28">
        <v>691400</v>
      </c>
    </row>
    <row r="59" spans="1:3" x14ac:dyDescent="0.25">
      <c r="A59" s="2">
        <v>75</v>
      </c>
      <c r="B59" s="1">
        <f t="shared" si="0"/>
        <v>361.3</v>
      </c>
      <c r="C59" s="28">
        <v>704900</v>
      </c>
    </row>
    <row r="60" spans="1:3" x14ac:dyDescent="0.25">
      <c r="A60" s="2">
        <v>76</v>
      </c>
      <c r="B60" s="1">
        <f t="shared" si="0"/>
        <v>370.7</v>
      </c>
      <c r="C60" s="28">
        <v>723200</v>
      </c>
    </row>
    <row r="61" spans="1:3" x14ac:dyDescent="0.25">
      <c r="A61" s="2">
        <v>77</v>
      </c>
      <c r="B61" s="1">
        <f t="shared" si="0"/>
        <v>379.9</v>
      </c>
      <c r="C61" s="28">
        <v>741300</v>
      </c>
    </row>
    <row r="62" spans="1:3" x14ac:dyDescent="0.25">
      <c r="A62" s="2">
        <v>78</v>
      </c>
      <c r="B62" s="1">
        <f t="shared" si="0"/>
        <v>392.2</v>
      </c>
      <c r="C62" s="28">
        <v>765100</v>
      </c>
    </row>
    <row r="63" spans="1:3" x14ac:dyDescent="0.25">
      <c r="A63" s="2">
        <v>79</v>
      </c>
      <c r="B63" s="1">
        <f t="shared" si="0"/>
        <v>404.5</v>
      </c>
      <c r="C63" s="28">
        <v>789200</v>
      </c>
    </row>
    <row r="64" spans="1:3" x14ac:dyDescent="0.25">
      <c r="A64" s="2">
        <v>80</v>
      </c>
      <c r="B64" s="1">
        <f t="shared" si="0"/>
        <v>416.9</v>
      </c>
      <c r="C64" s="28">
        <v>813400</v>
      </c>
    </row>
    <row r="65" spans="1:3" x14ac:dyDescent="0.25">
      <c r="A65" s="2">
        <v>81</v>
      </c>
      <c r="B65" s="1">
        <f t="shared" si="0"/>
        <v>429.1</v>
      </c>
      <c r="C65" s="28">
        <v>837200</v>
      </c>
    </row>
    <row r="66" spans="1:3" x14ac:dyDescent="0.25">
      <c r="A66" s="2">
        <v>82</v>
      </c>
      <c r="B66" s="1">
        <f t="shared" si="0"/>
        <v>441</v>
      </c>
      <c r="C66" s="28">
        <v>860300</v>
      </c>
    </row>
    <row r="67" spans="1:3" x14ac:dyDescent="0.25">
      <c r="A67" s="2">
        <v>83</v>
      </c>
      <c r="B67" s="1">
        <f t="shared" si="0"/>
        <v>452.7</v>
      </c>
      <c r="C67" s="28">
        <v>883100</v>
      </c>
    </row>
    <row r="68" spans="1:3" x14ac:dyDescent="0.25">
      <c r="A68" s="2">
        <v>84</v>
      </c>
      <c r="B68" s="1">
        <f t="shared" ref="B68:B85" si="1">ROUND(($C68-400)/1950,1)</f>
        <v>464.4</v>
      </c>
      <c r="C68" s="28">
        <v>906000</v>
      </c>
    </row>
    <row r="69" spans="1:3" x14ac:dyDescent="0.25">
      <c r="A69" s="2">
        <v>85</v>
      </c>
      <c r="B69" s="1">
        <f t="shared" si="1"/>
        <v>479.2</v>
      </c>
      <c r="C69" s="28">
        <v>934800</v>
      </c>
    </row>
    <row r="70" spans="1:3" x14ac:dyDescent="0.25">
      <c r="A70" s="2">
        <v>86</v>
      </c>
      <c r="B70" s="1">
        <f t="shared" si="1"/>
        <v>493.7</v>
      </c>
      <c r="C70" s="28">
        <v>963200</v>
      </c>
    </row>
    <row r="71" spans="1:3" x14ac:dyDescent="0.25">
      <c r="A71" s="2">
        <v>87</v>
      </c>
      <c r="B71" s="1">
        <f t="shared" si="1"/>
        <v>508.6</v>
      </c>
      <c r="C71" s="28">
        <v>992200</v>
      </c>
    </row>
    <row r="72" spans="1:3" x14ac:dyDescent="0.25">
      <c r="A72" s="2">
        <v>88</v>
      </c>
      <c r="B72" s="1">
        <f t="shared" si="1"/>
        <v>520.29999999999995</v>
      </c>
      <c r="C72" s="28">
        <v>1014900</v>
      </c>
    </row>
    <row r="73" spans="1:3" x14ac:dyDescent="0.25">
      <c r="A73" s="2">
        <v>89</v>
      </c>
      <c r="B73" s="1">
        <f t="shared" si="1"/>
        <v>532</v>
      </c>
      <c r="C73" s="28">
        <v>1037800</v>
      </c>
    </row>
    <row r="74" spans="1:3" x14ac:dyDescent="0.25">
      <c r="A74" s="2">
        <v>90</v>
      </c>
      <c r="B74" s="1">
        <f t="shared" si="1"/>
        <v>543.70000000000005</v>
      </c>
      <c r="C74" s="28">
        <v>1060700</v>
      </c>
    </row>
    <row r="75" spans="1:3" x14ac:dyDescent="0.25">
      <c r="A75" s="2">
        <v>91</v>
      </c>
      <c r="B75" s="1">
        <f t="shared" si="1"/>
        <v>555.6</v>
      </c>
      <c r="C75" s="28">
        <v>1083900</v>
      </c>
    </row>
    <row r="76" spans="1:3" x14ac:dyDescent="0.25">
      <c r="A76" s="2">
        <v>92</v>
      </c>
      <c r="B76" s="1">
        <f t="shared" si="1"/>
        <v>567.29999999999995</v>
      </c>
      <c r="C76" s="28">
        <v>1106600</v>
      </c>
    </row>
    <row r="77" spans="1:3" x14ac:dyDescent="0.25">
      <c r="A77" s="2">
        <v>93</v>
      </c>
      <c r="B77" s="1">
        <f t="shared" si="1"/>
        <v>579.1</v>
      </c>
      <c r="C77" s="28">
        <v>1129600</v>
      </c>
    </row>
    <row r="78" spans="1:3" x14ac:dyDescent="0.25">
      <c r="A78" s="2">
        <v>94</v>
      </c>
      <c r="B78" s="1">
        <f t="shared" si="1"/>
        <v>590.79999999999995</v>
      </c>
      <c r="C78" s="28">
        <v>1152500</v>
      </c>
    </row>
    <row r="79" spans="1:3" x14ac:dyDescent="0.25">
      <c r="A79" s="2">
        <v>95</v>
      </c>
      <c r="B79" s="1">
        <f t="shared" si="1"/>
        <v>602.70000000000005</v>
      </c>
      <c r="C79" s="28">
        <v>1175600</v>
      </c>
    </row>
    <row r="80" spans="1:3" x14ac:dyDescent="0.25">
      <c r="A80" s="2">
        <v>96</v>
      </c>
      <c r="B80" s="1">
        <f t="shared" si="1"/>
        <v>614.20000000000005</v>
      </c>
      <c r="C80" s="28">
        <v>1198000</v>
      </c>
    </row>
    <row r="81" spans="1:5" x14ac:dyDescent="0.25">
      <c r="A81" s="2">
        <v>97</v>
      </c>
      <c r="B81" s="1">
        <f t="shared" si="1"/>
        <v>625.70000000000005</v>
      </c>
      <c r="C81" s="28">
        <v>1220500</v>
      </c>
    </row>
    <row r="82" spans="1:5" x14ac:dyDescent="0.25">
      <c r="A82" s="2">
        <v>98</v>
      </c>
      <c r="B82" s="1">
        <f t="shared" si="1"/>
        <v>637.20000000000005</v>
      </c>
      <c r="C82" s="28">
        <v>1243000</v>
      </c>
    </row>
    <row r="83" spans="1:5" x14ac:dyDescent="0.25">
      <c r="A83" s="2">
        <v>99</v>
      </c>
      <c r="B83" s="1">
        <f t="shared" si="1"/>
        <v>648.29999999999995</v>
      </c>
      <c r="C83" s="28">
        <v>1264500</v>
      </c>
    </row>
    <row r="84" spans="1:5" x14ac:dyDescent="0.25">
      <c r="A84" s="2">
        <v>100</v>
      </c>
      <c r="B84" s="1">
        <f t="shared" si="1"/>
        <v>659.2</v>
      </c>
      <c r="C84" s="28">
        <v>1285900</v>
      </c>
    </row>
    <row r="85" spans="1:5" x14ac:dyDescent="0.25">
      <c r="A85" s="2">
        <v>101</v>
      </c>
      <c r="B85" s="1">
        <f t="shared" si="1"/>
        <v>670.3</v>
      </c>
      <c r="C85" s="28">
        <v>1307400</v>
      </c>
      <c r="E85" s="1"/>
    </row>
    <row r="87" spans="1:5" x14ac:dyDescent="0.25">
      <c r="E87" s="1"/>
    </row>
  </sheetData>
  <sheetProtection sheet="1" objects="1" scenarios="1" selectLockedCells="1"/>
  <sortState xmlns:xlrd2="http://schemas.microsoft.com/office/spreadsheetml/2017/richdata2" ref="E1:E170">
    <sortCondition ref="E1:E17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Beregninger 2020</vt:lpstr>
      <vt:lpstr>Lønnstabell og nedtrekksmenyer1</vt:lpstr>
      <vt:lpstr>Lønnstabell og nedtrekksmenyer</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Siw Hege Pedersen</dc:creator>
  <cp:lastModifiedBy>Merit Kristiansen</cp:lastModifiedBy>
  <dcterms:created xsi:type="dcterms:W3CDTF">2017-02-08T12:20:20Z</dcterms:created>
  <dcterms:modified xsi:type="dcterms:W3CDTF">2020-11-02T15:53:28Z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f6c8c24-ab34-47ed-8c35-2ad744cc63c7_Enabled">
    <vt:lpwstr>true</vt:lpwstr>
  </property>
  <property fmtid="{D5CDD505-2E9C-101B-9397-08002B2CF9AE}" pid="3" name="MSIP_Label_9f6c8c24-ab34-47ed-8c35-2ad744cc63c7_SetDate">
    <vt:lpwstr>2020-10-29T09:23:24Z</vt:lpwstr>
  </property>
  <property fmtid="{D5CDD505-2E9C-101B-9397-08002B2CF9AE}" pid="4" name="MSIP_Label_9f6c8c24-ab34-47ed-8c35-2ad744cc63c7_Method">
    <vt:lpwstr>Standard</vt:lpwstr>
  </property>
  <property fmtid="{D5CDD505-2E9C-101B-9397-08002B2CF9AE}" pid="5" name="MSIP_Label_9f6c8c24-ab34-47ed-8c35-2ad744cc63c7_Name">
    <vt:lpwstr>Åpen informasjon</vt:lpwstr>
  </property>
  <property fmtid="{D5CDD505-2E9C-101B-9397-08002B2CF9AE}" pid="6" name="MSIP_Label_9f6c8c24-ab34-47ed-8c35-2ad744cc63c7_SiteId">
    <vt:lpwstr>631d405d-9825-4459-b5bc-d88848e60a69</vt:lpwstr>
  </property>
  <property fmtid="{D5CDD505-2E9C-101B-9397-08002B2CF9AE}" pid="7" name="MSIP_Label_9f6c8c24-ab34-47ed-8c35-2ad744cc63c7_ActionId">
    <vt:lpwstr>4e40bb0c-d32a-4a14-ba1a-795a5e5fd146</vt:lpwstr>
  </property>
  <property fmtid="{D5CDD505-2E9C-101B-9397-08002B2CF9AE}" pid="8" name="MSIP_Label_9f6c8c24-ab34-47ed-8c35-2ad744cc63c7_ContentBits">
    <vt:lpwstr>0</vt:lpwstr>
  </property>
</Properties>
</file>